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521" yWindow="65521" windowWidth="7935" windowHeight="8955" tabRatio="614" firstSheet="9" activeTab="10"/>
  </bookViews>
  <sheets>
    <sheet name="Apresentação"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s>
  <externalReferences>
    <externalReference r:id="rId31"/>
    <externalReference r:id="rId32"/>
  </externalReferences>
  <definedNames>
    <definedName name="Ano" localSheetId="21">#REF!</definedName>
    <definedName name="Ano">#REF!</definedName>
    <definedName name="_xlnm.Print_Area" localSheetId="1">'01'!$A$1:$L$45</definedName>
    <definedName name="_xlnm.Print_Area" localSheetId="2">'02'!$A$1:$S$43,'02'!$A$45:$S$86</definedName>
    <definedName name="_xlnm.Print_Area" localSheetId="3">'03'!$A$1:$W$40,'03'!$A$42:$W$82</definedName>
    <definedName name="_xlnm.Print_Area" localSheetId="4">'04'!$A$1:$Q$32</definedName>
    <definedName name="_xlnm.Print_Area" localSheetId="5">'05'!$A$1:$S$31,'05'!$A$33:$S$75</definedName>
    <definedName name="_xlnm.Print_Area" localSheetId="7">'07'!$A$1:$U$86</definedName>
    <definedName name="_xlnm.Print_Area" localSheetId="8">'08'!$A$1:$O$40,'08'!$A$42:$O$86,'08'!$A$88:$O$125,'08'!$A$127:$O$167</definedName>
    <definedName name="_xlnm.Print_Area" localSheetId="9">'09'!$A$1:$Q$89</definedName>
    <definedName name="_xlnm.Print_Area" localSheetId="10">'10'!$A$1:$Q$48,'10'!$A$50:$Q$85</definedName>
    <definedName name="_xlnm.Print_Area" localSheetId="11">'11'!$A$1:$W$41,'11'!$A$43:$W$84</definedName>
    <definedName name="_xlnm.Print_Area" localSheetId="12">'12'!$A$1:$Q$34</definedName>
    <definedName name="_xlnm.Print_Area" localSheetId="13">'13'!$A$1:$S$33,'13'!$A$35:$S$74</definedName>
    <definedName name="_xlnm.Print_Area" localSheetId="14">'14'!$A$1:$Q$44</definedName>
    <definedName name="_xlnm.Print_Area" localSheetId="15">'15'!$A$1:$S$42,'15'!$A$44:$S$83</definedName>
    <definedName name="_xlnm.Print_Area" localSheetId="16">'16'!$A$1:$O$40,'16'!$A$42:$O$88,'16'!$A$90:$O$126,'16'!$A$128:$O$171</definedName>
    <definedName name="_xlnm.Print_Area" localSheetId="17">'17'!$A$1:$W$41</definedName>
    <definedName name="_xlnm.Print_Area" localSheetId="18">'18'!$A$1:$N$88</definedName>
    <definedName name="_xlnm.Print_Area" localSheetId="19">'19'!$A$1:$P$91</definedName>
    <definedName name="_xlnm.Print_Area" localSheetId="20">'20'!$A$1:$P$39</definedName>
    <definedName name="_xlnm.Print_Area" localSheetId="21">'21'!$A$1:$N$41</definedName>
    <definedName name="_xlnm.Print_Area" localSheetId="22">'22'!$A$1:$O$43,'22'!$A$45:$O$90</definedName>
    <definedName name="_xlnm.Print_Area" localSheetId="23">'23'!$A$1:$P$88</definedName>
    <definedName name="_xlnm.Print_Area" localSheetId="24">'24'!$A$1:$N$73</definedName>
    <definedName name="_xlnm.Print_Area" localSheetId="25">'25'!$A$1:$O$88</definedName>
    <definedName name="_xlnm.Print_Area" localSheetId="26">'26'!$A$1:$Q$63,'26'!$A$65:$Q$110</definedName>
    <definedName name="_xlnm.Print_Area" localSheetId="27">'27'!$A$1:$O$29</definedName>
    <definedName name="_xlnm.Print_Area" localSheetId="0">'Apresentação'!$A$1:$A$14</definedName>
    <definedName name="Conceitos" localSheetId="21">#REF!</definedName>
    <definedName name="Conceitos">#REF!</definedName>
    <definedName name="Fluxo_Resumido_do_Caixa" localSheetId="21">#REF!</definedName>
    <definedName name="Fluxo_Resumido_do_Caixa">#REF!</definedName>
    <definedName name="Fontes" localSheetId="21">#REF!</definedName>
    <definedName name="Fontes">#REF!</definedName>
    <definedName name="Mes" localSheetId="21">#REF!</definedName>
    <definedName name="Mes">#REF!</definedName>
    <definedName name="N_Boletim" localSheetId="21">#REF!</definedName>
    <definedName name="N_Boletim">#REF!</definedName>
    <definedName name="Outras_Informações" localSheetId="21">#REF!</definedName>
    <definedName name="Outras_Informações">#REF!</definedName>
    <definedName name="Ref_Mes" localSheetId="21">#REF!</definedName>
    <definedName name="Ref_Mes">#REF!</definedName>
  </definedNames>
  <calcPr fullCalcOnLoad="1"/>
</workbook>
</file>

<file path=xl/sharedStrings.xml><?xml version="1.0" encoding="utf-8"?>
<sst xmlns="http://schemas.openxmlformats.org/spreadsheetml/2006/main" count="2961" uniqueCount="769">
  <si>
    <t>As empresas foram reenquadradas por Setor de Atividade Econômica, com base na CNAE 2.0. Esses valores não são comparáveis com os publicados nas edições anteriores do BEPS.</t>
  </si>
  <si>
    <t xml:space="preserve">(5) Exclusive 10.625 pessoas sem declaração de condição de atividade. </t>
  </si>
  <si>
    <r>
      <t xml:space="preserve">PIB (R$ MIL) </t>
    </r>
    <r>
      <rPr>
        <b/>
        <vertAlign val="superscript"/>
        <sz val="8"/>
        <color indexed="9"/>
        <rFont val="Arial"/>
        <family val="2"/>
      </rPr>
      <t>(6)</t>
    </r>
  </si>
  <si>
    <t>(6) PIB corrente a preço de mercado, conforme divulgado pelo Instituto Brasileiro de Geografia e Estatística - IBGE</t>
  </si>
  <si>
    <t>(7) Corresponde à soma do número de meses com contribuição para cada trabalhador, dividido por 12.</t>
  </si>
  <si>
    <r>
      <t xml:space="preserve">            - Comprev </t>
    </r>
    <r>
      <rPr>
        <vertAlign val="superscript"/>
        <sz val="8"/>
        <rFont val="Arial"/>
        <family val="2"/>
      </rPr>
      <t>(4)</t>
    </r>
  </si>
  <si>
    <t>(1) Recursos transferidos pela União. (2) A partir de 2008 o valor da taxa de adm. sobre outras entidades é abatido dos recebimentos próprios por não ser utilizado para pagamento de benefícios do RGPS. (3) Inclui valores de benefícios devolvidos. (4) A partir de 2008 o valor da compensação previdenciária foi contabilizado em separado.</t>
  </si>
  <si>
    <t>PARTICIPAÇÃO DA ARRECADAÇÃO LÍQUIDA E DA DESPESA COM BENEFÍCIOS DO REGIME GERAL DE PREVIDÊNCIA SOCIAL NO PIB – 2008</t>
  </si>
  <si>
    <t>Aposenta-
dorias</t>
  </si>
  <si>
    <t>2009</t>
  </si>
  <si>
    <t>EVOLUÇÃO DOS REQUERIMENTOS, CONCESSÕES E INDEFERIMENTOS DE BENEFÍCIOS - 2003/2009</t>
  </si>
  <si>
    <t>EVOLUÇÃO DOS BENEFÍCIOS CONCEDIDOS - 2000/2009</t>
  </si>
  <si>
    <t>FLUXO DE CAIXA DO INSS – 2008/2009</t>
  </si>
  <si>
    <t>TOTAL 2008</t>
  </si>
  <si>
    <t>JAN/2009</t>
  </si>
  <si>
    <t>OUTRAS INFORMAÇÕES - 2008/2009</t>
  </si>
  <si>
    <t>ACUMULADO EM 2009</t>
  </si>
  <si>
    <t>EVOLUÇÃO DE BENEFÍCIOS EMITIDOS – 2000/2009</t>
  </si>
  <si>
    <t>APRESENTAÇÃO</t>
  </si>
  <si>
    <t>1 ─┤ 2</t>
  </si>
  <si>
    <t>2 ─┤ 3</t>
  </si>
  <si>
    <t>3 ─┤ 4</t>
  </si>
  <si>
    <t>4 ─┤ 5</t>
  </si>
  <si>
    <t xml:space="preserve">          O quadro 27 informa outros dados previdenciários e alguns indicadores econômicos. Os conceitos são apresentados após as tabelas.</t>
  </si>
  <si>
    <t>FONTES: DATAPREV/SINTESE, IPEA, BNDES E BACEN</t>
  </si>
  <si>
    <t xml:space="preserve">               3. Os valores de Benefícios Previdenciários incluem: provisionamento da maciça, empresas convenentes, benefícios no exterior, COMPREV, sentenças judiciais, reembolso de salário-família e maternidade e RPB (auxílios).</t>
  </si>
  <si>
    <t xml:space="preserve">               5. Dados preliminares, sujeitos a alterações.</t>
  </si>
  <si>
    <t xml:space="preserve">               4. O INSS informou que a alteração em valores das rubricas Recebimentos Diretos "Antecipação de Receita" e Total de Pagamentos "Custeio", do Fluxo de Caixa, divulgados em edições anteriores - janeiro a junho de 2007, deveu-se à duplicidade </t>
  </si>
  <si>
    <t>e as de nº 22 e 23, porque a presente tabela exclui as GPS com erro de fechamento (quando a soma dos valores informados nas rubricas é diferente do valor da rubrica total), e as tabelas anteriores consideram todas as GPS.</t>
  </si>
  <si>
    <t>(3) Os valores apresentados nessa tabela diferem dos apresentados no Boletim de março de 2008 e anteriores em decorrência de mudança metodológica na apuração dos resultados de arrecadação.</t>
  </si>
  <si>
    <t>Notas: 1. A conta Transferência à Terceiros engloba as contas de transferências de recursos ao SENAR, SENAI, SESI, etc.</t>
  </si>
  <si>
    <t>excepcional de anistiado; 59 - Pensão por morte excepcional do anistiado;  60 - Pensão especial mensal vitalícia; 76 - Salário-família estatutário da RFFSA; 89 - Pensão especial à vítima da hemodiálise Caruaru.  Não inclui os complementos de EPU.</t>
  </si>
  <si>
    <t xml:space="preserve">26 - Pensão Especial (Lei nº 593/48); 37 - Aposentadoria de extranumerário da União;  38 - Aposentadoria da extinta </t>
  </si>
  <si>
    <t xml:space="preserve">CAPIN; 56 - Pensão mensal vitalícia por sindrome de talidomida;  58 - Aposentadoria excepcional de anistiado; </t>
  </si>
  <si>
    <t>01</t>
  </si>
  <si>
    <t>Quantidade</t>
  </si>
  <si>
    <t>Valor</t>
  </si>
  <si>
    <t>Clientela</t>
  </si>
  <si>
    <t>Urbana</t>
  </si>
  <si>
    <t>Rural</t>
  </si>
  <si>
    <t>Janeiro</t>
  </si>
  <si>
    <t>Fevereiro</t>
  </si>
  <si>
    <t>Abril</t>
  </si>
  <si>
    <t>Maio</t>
  </si>
  <si>
    <t>Junho</t>
  </si>
  <si>
    <t>Julho</t>
  </si>
  <si>
    <t>02</t>
  </si>
  <si>
    <t>03</t>
  </si>
  <si>
    <t>TOTAL</t>
  </si>
  <si>
    <t>&lt; 1</t>
  </si>
  <si>
    <t>= 1</t>
  </si>
  <si>
    <t>1 -| 2</t>
  </si>
  <si>
    <t>2 -| 3</t>
  </si>
  <si>
    <t>3 -| 4</t>
  </si>
  <si>
    <t>4 -| 5</t>
  </si>
  <si>
    <t>04</t>
  </si>
  <si>
    <t>BRASIL</t>
  </si>
  <si>
    <t>NORTE</t>
  </si>
  <si>
    <t xml:space="preserve">   Rondônia</t>
  </si>
  <si>
    <t xml:space="preserve">   Acre</t>
  </si>
  <si>
    <t xml:space="preserve">   Amazonas</t>
  </si>
  <si>
    <t xml:space="preserve">   Roraima</t>
  </si>
  <si>
    <t xml:space="preserve">   Pará</t>
  </si>
  <si>
    <t xml:space="preserve">   Amapá</t>
  </si>
  <si>
    <t xml:space="preserve">   Tocantins</t>
  </si>
  <si>
    <t>NORDESTE</t>
  </si>
  <si>
    <t xml:space="preserve">   Maranhão</t>
  </si>
  <si>
    <t xml:space="preserve">   Piauí</t>
  </si>
  <si>
    <t xml:space="preserve">   Ceará</t>
  </si>
  <si>
    <t xml:space="preserve">   Rio Grande do Norte</t>
  </si>
  <si>
    <t xml:space="preserve">   Paraíba</t>
  </si>
  <si>
    <t xml:space="preserve">   Pernambuco</t>
  </si>
  <si>
    <t xml:space="preserve">   Alagoas</t>
  </si>
  <si>
    <t xml:space="preserve">   Sergipe</t>
  </si>
  <si>
    <t xml:space="preserve">   Bahia</t>
  </si>
  <si>
    <t>SUDESTE</t>
  </si>
  <si>
    <t xml:space="preserve">   Minas Gerais</t>
  </si>
  <si>
    <t xml:space="preserve">   Espírito Santo</t>
  </si>
  <si>
    <t xml:space="preserve">   Rio de Janeiro</t>
  </si>
  <si>
    <t xml:space="preserve">   São Paulo</t>
  </si>
  <si>
    <t>SUL</t>
  </si>
  <si>
    <t xml:space="preserve">   Paraná</t>
  </si>
  <si>
    <t xml:space="preserve">   Santa Catarina</t>
  </si>
  <si>
    <t xml:space="preserve">   Rio Grande do Sul</t>
  </si>
  <si>
    <t>CENTRO-OESTE</t>
  </si>
  <si>
    <t xml:space="preserve">   Mato Grosso do Sul</t>
  </si>
  <si>
    <t xml:space="preserve">   Mato Grosso</t>
  </si>
  <si>
    <t xml:space="preserve">   Goiás</t>
  </si>
  <si>
    <t xml:space="preserve">   Distrito Federal</t>
  </si>
  <si>
    <t>05</t>
  </si>
  <si>
    <t>06</t>
  </si>
  <si>
    <t>07</t>
  </si>
  <si>
    <t>5 -| 6</t>
  </si>
  <si>
    <t>6 -| 7</t>
  </si>
  <si>
    <t>7 -| 8</t>
  </si>
  <si>
    <t>8 -| 9</t>
  </si>
  <si>
    <t>9 -| 10</t>
  </si>
  <si>
    <t>10 -| 20</t>
  </si>
  <si>
    <t>20 -| 30</t>
  </si>
  <si>
    <t>30 -| 40</t>
  </si>
  <si>
    <t>40 -| 50</t>
  </si>
  <si>
    <t>50 -| 60</t>
  </si>
  <si>
    <t>60 -| 70</t>
  </si>
  <si>
    <t>70 -| 80</t>
  </si>
  <si>
    <t>80 -| 90</t>
  </si>
  <si>
    <t>90 -| 100</t>
  </si>
  <si>
    <t>&gt; 100</t>
  </si>
  <si>
    <t>08</t>
  </si>
  <si>
    <t>QUANTIDADE</t>
  </si>
  <si>
    <t>VALOR (R$)</t>
  </si>
  <si>
    <t>VALOR</t>
  </si>
  <si>
    <t>Pensão por morte de ex-combatente</t>
  </si>
  <si>
    <t>Pensão por morte de serv. público fed. com dupla aposentadoria</t>
  </si>
  <si>
    <t>Pensão por morte de ex-combatente marítimo (Lei nº 1.756/52)</t>
  </si>
  <si>
    <t>Aposentadoria por invalidez de aeronauta</t>
  </si>
  <si>
    <t>Auxílio Acidente</t>
  </si>
  <si>
    <t>Pensão por morte (Ex-SASSE)</t>
  </si>
  <si>
    <t>Pensão mensal vitalícia do seringueiro (Lei nº 7.986/89)</t>
  </si>
  <si>
    <t>Pensão mensal vitalícia do dep.do seringueiro (Lei nº 7.986/89)</t>
  </si>
  <si>
    <t>Auxílio-doença por acidente do trabalho</t>
  </si>
  <si>
    <t>Aposentadoria por invalidez por acidente do trabalho</t>
  </si>
  <si>
    <t>Pensão por morte por acidente do trabalho</t>
  </si>
  <si>
    <t>Auxílio-acidente por acidente do trabalho</t>
  </si>
  <si>
    <t>(continuação)</t>
  </si>
  <si>
    <t xml:space="preserve">       EPU</t>
  </si>
  <si>
    <t>GRANDES NÚMEROS DA PREVIDÊNCIA SOCIAL</t>
  </si>
  <si>
    <t>Assistenciais</t>
  </si>
  <si>
    <t>Acidentários</t>
  </si>
  <si>
    <t>Previdenciários</t>
  </si>
  <si>
    <t>Total</t>
  </si>
  <si>
    <t>Norte</t>
  </si>
  <si>
    <t>Nordeste</t>
  </si>
  <si>
    <t>Sudeste</t>
  </si>
  <si>
    <t>Sul</t>
  </si>
  <si>
    <t>Centro-Oeste</t>
  </si>
  <si>
    <t>(*) Espécies extintas.  O registro de concessão é devido a decisões judiciais ou revisões administrativas.</t>
  </si>
  <si>
    <t>BENEFÍCIOS CONCEDIDOS</t>
  </si>
  <si>
    <t xml:space="preserve">     Urbana</t>
  </si>
  <si>
    <t xml:space="preserve">     Rural</t>
  </si>
  <si>
    <t>Setembro</t>
  </si>
  <si>
    <t>Outubro</t>
  </si>
  <si>
    <t>APOSENTADORIAS POR IDADE</t>
  </si>
  <si>
    <t>APOSENTADORIAS POR INVALIDEZ</t>
  </si>
  <si>
    <t>(conclusão)</t>
  </si>
  <si>
    <t>AUXÍLIOS</t>
  </si>
  <si>
    <t>ESPÉCIES DIVERSAS</t>
  </si>
  <si>
    <t>VALOR MÉDIO (R$)</t>
  </si>
  <si>
    <t>Benefícios Previdenciários</t>
  </si>
  <si>
    <t>Benefícios Acidentários</t>
  </si>
  <si>
    <t>Aposentadorias</t>
  </si>
  <si>
    <t>Auxílio-Doença</t>
  </si>
  <si>
    <t>Outros</t>
  </si>
  <si>
    <t>Benefícios Assistenciais</t>
  </si>
  <si>
    <t>Rendas Mensais Vitalícias</t>
  </si>
  <si>
    <t>Pensões Mensais Vitalícias</t>
  </si>
  <si>
    <t>PENSÕES POR MORTE</t>
  </si>
  <si>
    <t>Abono de servidor aposentado pela autarquia empr.(Lei 1.756/52)</t>
  </si>
  <si>
    <t>Aposentadoria por invalidez do trabalhador rural (*)</t>
  </si>
  <si>
    <t>Aposentadoria por invalidez do empregador rural (*)</t>
  </si>
  <si>
    <t>Apos. por invalidez de ex-combatente marítimo (Lei nº 1.756/52) (*)</t>
  </si>
  <si>
    <t>Aposentadoria por invalidez (Extinto Plano Básico) (*)</t>
  </si>
  <si>
    <t>Aposentadoria por invalidez (Ex-SASSE) (*)</t>
  </si>
  <si>
    <t>Pensão por morte do trabalhador rural (*)</t>
  </si>
  <si>
    <t>Pensão por morte do empregador rural (*)</t>
  </si>
  <si>
    <t>Pensão por morte do Regime Geral (Decreto nº 20.465/31) (*)</t>
  </si>
  <si>
    <t>Pensão por morte (Extinto Plano Básico) (*)</t>
  </si>
  <si>
    <t>Renda mensal vitalícia por invalidez do trab. rural (Lei nº 6.179/74) (*)</t>
  </si>
  <si>
    <t>Renda mensal vitalícia por idade do trab. rural (Lei nº 6.179/74) (*)</t>
  </si>
  <si>
    <t>Renda mensal vitalícia por invalidez (Lei nº 6179/74) (*)</t>
  </si>
  <si>
    <t>Renda mensal vitalícia por idade (Lei nº 6.179/74) (*)</t>
  </si>
  <si>
    <t>Pensão por morte por acidente do trabalho do trabalhador rural (*)</t>
  </si>
  <si>
    <t>Apos. por invalidez por acidente do trabalho do trab. Rural (*)</t>
  </si>
  <si>
    <t>Auxílio-doença por acidente do trabalho do trabalhador rural (*)</t>
  </si>
  <si>
    <t>Auxílio-suplementar por acidente do trabalho (*)</t>
  </si>
  <si>
    <t>Auxílio-doença do trabalhador rural (*)</t>
  </si>
  <si>
    <t>Auxílio-doença  (Extinto Plano Básico) (*)</t>
  </si>
  <si>
    <t>Abono de permanência em serviço 25% (*)</t>
  </si>
  <si>
    <t>Abono de permanência em serviço 20% (*)</t>
  </si>
  <si>
    <t>Pensões por Morte</t>
  </si>
  <si>
    <t>DISCRIMINAÇÃO</t>
  </si>
  <si>
    <t>Valor (R$ Mil)</t>
  </si>
  <si>
    <t>Aposentadorias por Invalidez</t>
  </si>
  <si>
    <t>População Residente</t>
  </si>
  <si>
    <t>População Economicamente Ativa</t>
  </si>
  <si>
    <t>População Ocupada Segundo Posição no Trabalho Principal:</t>
  </si>
  <si>
    <t>% NO PIB</t>
  </si>
  <si>
    <t>(continua)</t>
  </si>
  <si>
    <t>Idade</t>
  </si>
  <si>
    <t>Invalidez</t>
  </si>
  <si>
    <t>Salário-Maternidade</t>
  </si>
  <si>
    <t>Pensão Por Morte</t>
  </si>
  <si>
    <t>Auxílio-Acidente</t>
  </si>
  <si>
    <t>Auxílio-Suplementar</t>
  </si>
  <si>
    <t>–</t>
  </si>
  <si>
    <t>Apos.por idade de ex-combatente marítimo (Lei nº 1.756/52)</t>
  </si>
  <si>
    <t>Agosto</t>
  </si>
  <si>
    <t>Novembro</t>
  </si>
  <si>
    <t>Dezembro</t>
  </si>
  <si>
    <t>Aposentadoria por tempo de contribuição de ex-combatente</t>
  </si>
  <si>
    <t>Aposentadoria por tempo de contribuição de jornalista profissional</t>
  </si>
  <si>
    <t>Aposentadoria por tempo de contribuição especial</t>
  </si>
  <si>
    <t>APOSENTADORIAS POR TEMPO DE CONTRIBUIÇÃO</t>
  </si>
  <si>
    <t>Aposentadoria por tempo de contribuição de aeronauta (*)</t>
  </si>
  <si>
    <t>Aposentadoria por tempo de contribuição ordinária (*)</t>
  </si>
  <si>
    <t>Apos. por tempo de contribuição de prof. (Emenda Const.18/81) (*)</t>
  </si>
  <si>
    <t>Apos. por tempo de contribuição de ex-comb.marítimo (Lei 1.756/52) (*)</t>
  </si>
  <si>
    <t>Aposentadoria por tempo de contribuição (Ex-SASSE) (*)</t>
  </si>
  <si>
    <t>Tempo de Contribuição</t>
  </si>
  <si>
    <t>Trabalhador Doméstico</t>
  </si>
  <si>
    <t>TEMPO MÉDIO DE CONCESSÃO (EM DIAS)</t>
  </si>
  <si>
    <t>ANOS/MESES</t>
  </si>
  <si>
    <t>GRUPOS DE ESPÉCIES</t>
  </si>
  <si>
    <t>% do grupo</t>
  </si>
  <si>
    <t>% do sub-grupo</t>
  </si>
  <si>
    <t>Variação em relação ao mês anterior (em %)</t>
  </si>
  <si>
    <t>% do total</t>
  </si>
  <si>
    <t>Variação em relação ao mês anterior (%)</t>
  </si>
  <si>
    <t>GRANDES REGIÕES E UNIDADES DA FEDERAÇÃO</t>
  </si>
  <si>
    <t>CÓD.</t>
  </si>
  <si>
    <t>ESPÉCIES DE BENEFÍCIOS</t>
  </si>
  <si>
    <t>1. Saldo Inicial</t>
  </si>
  <si>
    <t>2. Recebimento Total</t>
  </si>
  <si>
    <t>3. Pagamento Total</t>
  </si>
  <si>
    <t>7. Saldo Final</t>
  </si>
  <si>
    <t>Aposentadoria por idade do trabalhador rural (*)</t>
  </si>
  <si>
    <t>Aposentadoria por idade do empregador rural (*)</t>
  </si>
  <si>
    <t>Aposentadoria por idade (Extinto Plano Básico) (*)</t>
  </si>
  <si>
    <t>OUTRAS INFORMAÇÕES DE BENEFÍCIOS</t>
  </si>
  <si>
    <t>Benefícios Suspensos</t>
  </si>
  <si>
    <t>Benefícios Cessados</t>
  </si>
  <si>
    <t xml:space="preserve">     </t>
  </si>
  <si>
    <t>BENEFÍCIOS CONCEDIDOS, SEGUNDO OS GRUPOS DE ESPÉCIES</t>
  </si>
  <si>
    <t>BENEFÍCIOS CONCEDIDOS, SEGUNDO AS UNIDADES DA FEDERAÇÃO</t>
  </si>
  <si>
    <t xml:space="preserve">  BENEFÍCIOS CONCEDIDOS, SEGUNDO AS ESPÉCIES</t>
  </si>
  <si>
    <r>
      <t>FONTE:</t>
    </r>
    <r>
      <rPr>
        <b/>
        <sz val="7"/>
        <rFont val="ARIAL"/>
        <family val="2"/>
      </rPr>
      <t xml:space="preserve"> </t>
    </r>
    <r>
      <rPr>
        <sz val="7"/>
        <rFont val="ARIAL"/>
        <family val="2"/>
      </rPr>
      <t>DATAPREV, SUB, SINTESE.</t>
    </r>
  </si>
  <si>
    <t>FONTE: Divisão de Programação Financeira do INSS.</t>
  </si>
  <si>
    <t>FONTE: Divisão de Programação Financeira do INSS e IBGE.</t>
  </si>
  <si>
    <r>
      <t>FONTES:</t>
    </r>
    <r>
      <rPr>
        <b/>
        <sz val="7"/>
        <rFont val="ARIAL"/>
        <family val="2"/>
      </rPr>
      <t xml:space="preserve"> </t>
    </r>
    <r>
      <rPr>
        <sz val="7"/>
        <rFont val="ARIAL"/>
        <family val="2"/>
      </rPr>
      <t>DATAPREV, SUB, SINTESE e BMD</t>
    </r>
  </si>
  <si>
    <t>Salário-maternidade</t>
  </si>
  <si>
    <t>Variação em relação ao ano/mês anterior (%)</t>
  </si>
  <si>
    <r>
      <t>FONTE:</t>
    </r>
    <r>
      <rPr>
        <b/>
        <sz val="7"/>
        <color indexed="8"/>
        <rFont val="Arial"/>
        <family val="2"/>
      </rPr>
      <t xml:space="preserve"> </t>
    </r>
    <r>
      <rPr>
        <sz val="7"/>
        <color indexed="8"/>
        <rFont val="Arial"/>
        <family val="2"/>
      </rPr>
      <t>DATAPREV, SUB, SINTESE.</t>
    </r>
  </si>
  <si>
    <t>BENEFÍCIOS ACIDENTÁRIOS</t>
  </si>
  <si>
    <t>BENEFÍCIOS ASSISTENCIAIS</t>
  </si>
  <si>
    <t>Roraima</t>
  </si>
  <si>
    <t>Amazonas</t>
  </si>
  <si>
    <t>São Paulo</t>
  </si>
  <si>
    <t>Rio de Janeiro</t>
  </si>
  <si>
    <t>Distrito Federal</t>
  </si>
  <si>
    <t>Amapá</t>
  </si>
  <si>
    <t>Espírito Santo</t>
  </si>
  <si>
    <t>Minas Gerais</t>
  </si>
  <si>
    <t>Piauí</t>
  </si>
  <si>
    <t>Rio Grande do Norte</t>
  </si>
  <si>
    <t>Paraná</t>
  </si>
  <si>
    <t>Bahia</t>
  </si>
  <si>
    <t>Pará</t>
  </si>
  <si>
    <t>Mato Grosso do Sul</t>
  </si>
  <si>
    <t>Goiás</t>
  </si>
  <si>
    <t>Alagoas</t>
  </si>
  <si>
    <t>Santa Catarina</t>
  </si>
  <si>
    <t>Rio Grande do Sul</t>
  </si>
  <si>
    <t>Pernambuco</t>
  </si>
  <si>
    <t>Rondônia</t>
  </si>
  <si>
    <t>Paraíba</t>
  </si>
  <si>
    <t>Ceará</t>
  </si>
  <si>
    <t>Sergipe</t>
  </si>
  <si>
    <t>Tocantins</t>
  </si>
  <si>
    <t>Maranhão</t>
  </si>
  <si>
    <t>Acre</t>
  </si>
  <si>
    <t>Mato Grosso</t>
  </si>
  <si>
    <t>Indeferidos</t>
  </si>
  <si>
    <t>Requerimentos</t>
  </si>
  <si>
    <t>BENEFÍCIOS EMITIDOS</t>
  </si>
  <si>
    <t>Segurado Especial</t>
  </si>
  <si>
    <t>Facultativo</t>
  </si>
  <si>
    <t>FONTE: DATAPREV, CNIS.</t>
  </si>
  <si>
    <t xml:space="preserve">   Demais Receitas</t>
  </si>
  <si>
    <t xml:space="preserve">       Transferências a Terceiros</t>
  </si>
  <si>
    <t xml:space="preserve">       Demais Pagamentos</t>
  </si>
  <si>
    <t>Ignorado</t>
  </si>
  <si>
    <t>Set</t>
  </si>
  <si>
    <t>BENEFÍCIOS CONCEDIDOS POR CLIENTELA E GRANDES GRUPOS, SEGUNDO AS FAIXAS DE VALOR</t>
  </si>
  <si>
    <t>58 - Aposentadoria excepcional de anistiado; 59 - Pensão por morte excepcional do anistiado; 76 - Salário-família estatutário da RFFSA; 89 - Pensão especial à vítima da hemodiálise Caruaru.  Não inclui os complementos de EPU.</t>
  </si>
  <si>
    <t>Empregados</t>
  </si>
  <si>
    <t>Com carteira de trabalho assinada</t>
  </si>
  <si>
    <t>Funcionários públicos estatutários e militares</t>
  </si>
  <si>
    <t>Outros e sem declaração</t>
  </si>
  <si>
    <t>Conta Própria</t>
  </si>
  <si>
    <t>Empregador</t>
  </si>
  <si>
    <t>Trabalhadores na produção para o próprio consumo e na construção para o próprio uso</t>
  </si>
  <si>
    <t>Contribuintes para instituto de previdência em qualquer trabalho</t>
  </si>
  <si>
    <t>Ocupada</t>
  </si>
  <si>
    <t>Desocupada</t>
  </si>
  <si>
    <t>BENEFÍCIOS DO RGPS</t>
  </si>
  <si>
    <t>Pensão por Morte</t>
  </si>
  <si>
    <t xml:space="preserve">BENEFÍCIOS ASSISTENCIAIS </t>
  </si>
  <si>
    <t>Idoso</t>
  </si>
  <si>
    <t>Portador de Deficiência</t>
  </si>
  <si>
    <t>Amparos Assistenciais (LOAS)</t>
  </si>
  <si>
    <t>Benefícios do RGPS</t>
  </si>
  <si>
    <t>BENEFÍCIOS CONCEDIDOS POR GRANDES GRUPOS, SEGUNDO AS FAIXAS DE VALOR</t>
  </si>
  <si>
    <t>Valor (R$)</t>
  </si>
  <si>
    <t>% sobre o total</t>
  </si>
  <si>
    <t>% Acumulado</t>
  </si>
  <si>
    <t>CLIENTELA URBANA</t>
  </si>
  <si>
    <t>CLIENTELA RURAL</t>
  </si>
  <si>
    <t>09</t>
  </si>
  <si>
    <t xml:space="preserve">       Benefícios do Regime Geral de Previdência Social - RGPS</t>
  </si>
  <si>
    <t>4. Saldo Previdenciário (Arrecadação Líquida – Benefícios do RGPS)</t>
  </si>
  <si>
    <t>Benefícios concedidos</t>
  </si>
  <si>
    <t>Valor em R$</t>
  </si>
  <si>
    <t>&gt;5</t>
  </si>
  <si>
    <t>Variação em relação ao mês/ano anterior (%)</t>
  </si>
  <si>
    <t>Março</t>
  </si>
  <si>
    <t>VALOR - EM R$ MIL</t>
  </si>
  <si>
    <t>BENEFÍCIOS EMITIDOS, SEGUNDO OS GRUPOS DE ESPÉCIES</t>
  </si>
  <si>
    <t>12</t>
  </si>
  <si>
    <t>BENEFÍCIOS EMITIDOS POR GRANDES GRUPOS, SEGUNDO AS FAIXAS DE VALOR</t>
  </si>
  <si>
    <t>BENEFÍCIOS EMITIDOS POR CLIENTELA E GRANDES GRUPOS, SEGUNDO AS FAIXAS DE VALOR</t>
  </si>
  <si>
    <t>BENEFÍCIOS EMITIDOS, SEGUNDO AS UNIDADES DA FEDERAÇÃO</t>
  </si>
  <si>
    <t>VALOR MÉDIO</t>
  </si>
  <si>
    <t>Região</t>
  </si>
  <si>
    <t>BENEFÍCIOS EMITIDOS, SEGUNDO AS ESPÉCIES</t>
  </si>
  <si>
    <t>Aposentadoria por idade do trabalhador rural</t>
  </si>
  <si>
    <t>Aposentadoria por idade do empregador rural</t>
  </si>
  <si>
    <t>Aposentadoria por idade (Extinto Plano Básico)</t>
  </si>
  <si>
    <t>Aposentadoria por idade compulsória (Ex-SASSE)</t>
  </si>
  <si>
    <t>Aposentadoria por invalidez do trabalhador rural</t>
  </si>
  <si>
    <t>Aposentadoria por invalidez do empregador rural</t>
  </si>
  <si>
    <t>Apos. por invalidez de ex-combatente marítimo (Lei nº 1.756/52)</t>
  </si>
  <si>
    <t>Aposentadoria por invalidez (Extinto Plano Básico)</t>
  </si>
  <si>
    <t>Aposentadoria por invalidez (Ex-SASSE)</t>
  </si>
  <si>
    <t>Aposentadoria por tempo de contribuição de aeronauta</t>
  </si>
  <si>
    <t>Aposentadoria por tempo de contribuição ordinária</t>
  </si>
  <si>
    <t>Apos. por tempo de contribuição de prof. (Emenda Const.18/81)</t>
  </si>
  <si>
    <t>Apos. por tempo de contribuição de ex-comb.marítimo (Lei 1.756/52)</t>
  </si>
  <si>
    <t>Aposentadoria por tempo de contribuição (Ex-SASSE)</t>
  </si>
  <si>
    <t>Pensão por morte do trabalhador rural</t>
  </si>
  <si>
    <t>Pensão por morte do empregador rural</t>
  </si>
  <si>
    <t>Pensão por morte do Regime Geral (Decreto nº 20.465/31)</t>
  </si>
  <si>
    <t>Pensão por morte (Extinto Plano Básico)</t>
  </si>
  <si>
    <t>Auxílio-doença do trabalhador rural</t>
  </si>
  <si>
    <t>Auxílio-reclusão do trabalhador rural</t>
  </si>
  <si>
    <t>Auxílio-doença  (Extinto Plano Básico)</t>
  </si>
  <si>
    <t>Abono de permanência em serviço 25%</t>
  </si>
  <si>
    <t>Abono de permanência em serviço 20%</t>
  </si>
  <si>
    <t>Pensão por morte por acidente do trabalho do trabalhador rural</t>
  </si>
  <si>
    <t>Auxílio-doença por acidente do trabalho do trabalhador rural</t>
  </si>
  <si>
    <t>Auxílio-suplementar por acidente do trabalho</t>
  </si>
  <si>
    <t>Renda mensal vitalícia por invalidez do trab. rural (Lei nº 6.179/74)</t>
  </si>
  <si>
    <t>Renda mensal vitalícia por idade do trab. rural (Lei nº 6.179/74)</t>
  </si>
  <si>
    <t>Renda mensal vitalícia por invalidez (Lei nº 6179/74)</t>
  </si>
  <si>
    <t>Renda mensal vitalícia por idade (Lei nº 6.179/74)</t>
  </si>
  <si>
    <t>QUANTIDADE DE BENEF. ACIDENTÁRIOS</t>
  </si>
  <si>
    <t>VALOR DE BENEF. ACIDENTÁRIOS</t>
  </si>
  <si>
    <t>QUANTIDADE DE BENEF. ASSISTENCIAIS</t>
  </si>
  <si>
    <t>VALOR - EM %</t>
  </si>
  <si>
    <t xml:space="preserve">ASSISTENCIAIS </t>
  </si>
  <si>
    <t>LOAS</t>
  </si>
  <si>
    <t>BENEFÍCIOS CESSADOS</t>
  </si>
  <si>
    <t>BENEFÍCIOS SUSPENSOS</t>
  </si>
  <si>
    <t>Total (R$)</t>
  </si>
  <si>
    <t>Cessados</t>
  </si>
  <si>
    <t>Suspensos</t>
  </si>
  <si>
    <t>EMPRESAS E ENTIDADES EQUIPARADAS</t>
  </si>
  <si>
    <t>CONTRIBUINTES INDIVIDUAIS</t>
  </si>
  <si>
    <t>...</t>
  </si>
  <si>
    <r>
      <t>FONTE:</t>
    </r>
    <r>
      <rPr>
        <b/>
        <sz val="7"/>
        <rFont val="ARIAL"/>
        <family val="2"/>
      </rPr>
      <t xml:space="preserve"> </t>
    </r>
    <r>
      <rPr>
        <sz val="7"/>
        <rFont val="ARIAL"/>
        <family val="2"/>
      </rPr>
      <t xml:space="preserve">DATAPREV, SINTESE </t>
    </r>
  </si>
  <si>
    <t>(1) Inclui receitas de: débito administrativo, crédito judicial, parcelamento administrativo e judicial, patrimônio, devolução de benefícios e ignorada.</t>
  </si>
  <si>
    <t>ARRECADAÇÃO TOTAL</t>
  </si>
  <si>
    <t>R$ mil</t>
  </si>
  <si>
    <t>VALOR ARRECADADO PELA PREVIDÊNCIA SOCIAL, POR FONTE DE RECEITA, SEGUNDO AS UNIDADES DA FEDERAÇÃO</t>
  </si>
  <si>
    <t>FONTE DE RECEITA (R$)</t>
  </si>
  <si>
    <t>Empresas e Entidades Equiparadas</t>
  </si>
  <si>
    <t>Contribuinte Individual</t>
  </si>
  <si>
    <t>Débito Administrativo</t>
  </si>
  <si>
    <t>Patrimônio</t>
  </si>
  <si>
    <t>Devolução de Benefício</t>
  </si>
  <si>
    <t>Outras Receitas</t>
  </si>
  <si>
    <t>Receita Ignorada</t>
  </si>
  <si>
    <r>
      <t xml:space="preserve">DIREÇÃO GERAL </t>
    </r>
    <r>
      <rPr>
        <b/>
        <vertAlign val="superscript"/>
        <sz val="8"/>
        <rFont val="Arial"/>
        <family val="2"/>
      </rPr>
      <t>(1)</t>
    </r>
  </si>
  <si>
    <t>IGNORADO</t>
  </si>
  <si>
    <r>
      <t>FONTE:</t>
    </r>
    <r>
      <rPr>
        <b/>
        <sz val="7"/>
        <rFont val="ARIAL"/>
        <family val="2"/>
      </rPr>
      <t xml:space="preserve"> </t>
    </r>
    <r>
      <rPr>
        <sz val="7"/>
        <rFont val="ARIAL"/>
        <family val="2"/>
      </rPr>
      <t>DATAPREV, SINTESE.</t>
    </r>
  </si>
  <si>
    <t>(1) Inclui repasses do Tesouro Nacional para o Instituto Nacional do Seguro Social (INSS), relativos as contribuições do SIMPLES, CPMF da contribuição previdenciária, contribuição rede hospitalar (FNS), REFIS, FIES, CDP e depósitos judiciais (Lei 9.703/98).</t>
  </si>
  <si>
    <t>Direção Geral</t>
  </si>
  <si>
    <t>VALOR DOS RECOLHIMENTOS EFETUADOS PELAS EMPRESAS, SEGUNDO SETOR DE ATIVIDADE ECONÔMICA</t>
  </si>
  <si>
    <t>SETOR DE ATIVIDADE ECONÔMICA</t>
  </si>
  <si>
    <t xml:space="preserve">     TOTAL</t>
  </si>
  <si>
    <t>Serviços</t>
  </si>
  <si>
    <t>Agricultura</t>
  </si>
  <si>
    <t xml:space="preserve">    Comércio de Veículos e Combustíveis</t>
  </si>
  <si>
    <t>Indústria</t>
  </si>
  <si>
    <t xml:space="preserve">    Comércio por Atacado</t>
  </si>
  <si>
    <t xml:space="preserve">    Extrativa Mineral</t>
  </si>
  <si>
    <t xml:space="preserve">    Comércio Varejista </t>
  </si>
  <si>
    <t xml:space="preserve">    Construção</t>
  </si>
  <si>
    <t xml:space="preserve">    Alojamento e Alimentação</t>
  </si>
  <si>
    <t xml:space="preserve">    Serviços Industriais de Util. Pública</t>
  </si>
  <si>
    <t xml:space="preserve">    Transporte e Armazenagem </t>
  </si>
  <si>
    <t xml:space="preserve">    Transformação</t>
  </si>
  <si>
    <t xml:space="preserve">    Comunicações</t>
  </si>
  <si>
    <t xml:space="preserve">        Produtos Alimentares e Bebidas</t>
  </si>
  <si>
    <t xml:space="preserve">    Intermediários Financeiros</t>
  </si>
  <si>
    <t xml:space="preserve">        Produtos Têxteis</t>
  </si>
  <si>
    <t xml:space="preserve">    Atividades Imobiliárias</t>
  </si>
  <si>
    <t xml:space="preserve">        Fabricação de Celulose e Papel</t>
  </si>
  <si>
    <t xml:space="preserve">    Atividades de Informática e Conexas</t>
  </si>
  <si>
    <t xml:space="preserve">        Refino de Petróleo e Prod. de  Álcool</t>
  </si>
  <si>
    <t xml:space="preserve">    Serviços Prestados Princ. à Empresas</t>
  </si>
  <si>
    <t xml:space="preserve">        Produtos Químicos</t>
  </si>
  <si>
    <t xml:space="preserve">    Adm. Pública, Defesa e Seguridade Social</t>
  </si>
  <si>
    <t xml:space="preserve">        Artigos de Borracha e Plástico</t>
  </si>
  <si>
    <t xml:space="preserve">    Educação</t>
  </si>
  <si>
    <t xml:space="preserve">        Produtos de Minerais Não Metálicos</t>
  </si>
  <si>
    <t xml:space="preserve">    Saúde e Serviços Sociais</t>
  </si>
  <si>
    <t xml:space="preserve">        Metalurgia Básica</t>
  </si>
  <si>
    <t xml:space="preserve">    Atividades Associativas, Cult. e Desp.</t>
  </si>
  <si>
    <t xml:space="preserve">        Fabricação de Produtos de Metal</t>
  </si>
  <si>
    <t xml:space="preserve">    Outros Serviços</t>
  </si>
  <si>
    <t xml:space="preserve">        Fabricação de Máquinas e Equip.</t>
  </si>
  <si>
    <t xml:space="preserve">        Fabricação de Máq. e Ap. Elétricos</t>
  </si>
  <si>
    <t xml:space="preserve">        Montagem Veículos e Eq. Transporte</t>
  </si>
  <si>
    <t xml:space="preserve">        Outras Indústrias de Transformação    </t>
  </si>
  <si>
    <t xml:space="preserve">    Serviços Industriais de Utilidade Pública</t>
  </si>
  <si>
    <t>VALOR DOS RECOLHIMENTOS EFETUADOS PELAS EMPRESAS, SEGUNDO AS UNIDADES DA FEDERAÇÃO</t>
  </si>
  <si>
    <t>Total               (R$)</t>
  </si>
  <si>
    <t>CLASSE DE ATIVIDADE ECONÔMICA (R$)</t>
  </si>
  <si>
    <t>Atividades Ignoradas</t>
  </si>
  <si>
    <t>Comércio</t>
  </si>
  <si>
    <t>Transporte, Armazenagem e Comunicações</t>
  </si>
  <si>
    <t>Intermediários Financeiros</t>
  </si>
  <si>
    <t>Centro-oeste</t>
  </si>
  <si>
    <t>R$ Mil</t>
  </si>
  <si>
    <t>1. SALDO INICIAL</t>
  </si>
  <si>
    <t>2. RECEBIMENTOS</t>
  </si>
  <si>
    <t xml:space="preserve">   2.1 Próprios</t>
  </si>
  <si>
    <t xml:space="preserve">     - Arrecadação Bancária</t>
  </si>
  <si>
    <t xml:space="preserve">     - Depósitos Judiciais</t>
  </si>
  <si>
    <t xml:space="preserve">     - Ressarcimento de Arrecadação</t>
  </si>
  <si>
    <t xml:space="preserve">     - Restituições de Arrecadação</t>
  </si>
  <si>
    <t xml:space="preserve">   2.2 Rendimentos Financeiros</t>
  </si>
  <si>
    <t xml:space="preserve">     - Remuneração s/ Arrecad. Bancária</t>
  </si>
  <si>
    <t xml:space="preserve">     - Rendimentos Aplicações Financeiras</t>
  </si>
  <si>
    <t xml:space="preserve">   2.3 Outros</t>
  </si>
  <si>
    <t xml:space="preserve">   2.4  Antecipação da Receita (Tesouro Nacional)</t>
  </si>
  <si>
    <t xml:space="preserve">   2.5 Transferências da União</t>
  </si>
  <si>
    <t xml:space="preserve">     - Recursos Ordinários</t>
  </si>
  <si>
    <t xml:space="preserve">     - Concursos e Prognósticos</t>
  </si>
  <si>
    <t xml:space="preserve">     - Operações de Crédito Externa</t>
  </si>
  <si>
    <t xml:space="preserve">     - Contribuição Social sobre o Lucro</t>
  </si>
  <si>
    <t xml:space="preserve">     - COFINS e Contribuição do Plano de Seguridade Social Servidor</t>
  </si>
  <si>
    <t xml:space="preserve">     - Contribuição Provisória s/ Mov. Financeira</t>
  </si>
  <si>
    <t xml:space="preserve">     - Recursos Ordinários / COFINS - TRF</t>
  </si>
  <si>
    <t xml:space="preserve">     - Contribuição Social sobre o Lucro - Contrapartida</t>
  </si>
  <si>
    <t xml:space="preserve">     - Devolução do PSS / PASEP / Outros</t>
  </si>
  <si>
    <t xml:space="preserve">     - COFINS - EPU</t>
  </si>
  <si>
    <t xml:space="preserve">     - COFINS/LOAS</t>
  </si>
  <si>
    <t xml:space="preserve">3. PAGAMENTOS        </t>
  </si>
  <si>
    <t xml:space="preserve">   3.1 Pagamentos do INSS</t>
  </si>
  <si>
    <t xml:space="preserve">         3.1.1.1 - Total de Benefícios Pagos (a + b)</t>
  </si>
  <si>
    <t xml:space="preserve">        a) Benefícios do RGPS</t>
  </si>
  <si>
    <t xml:space="preserve">            - Benefícios - INSS</t>
  </si>
  <si>
    <t xml:space="preserve">            - Sentenças Judiciais - TRF</t>
  </si>
  <si>
    <t xml:space="preserve">        b) Benefícios não Previdenciários</t>
  </si>
  <si>
    <t xml:space="preserve">            - Encargos Previdenciários da União - EPU</t>
  </si>
  <si>
    <t xml:space="preserve">     3.1.2 - Benefícios devolvidos</t>
  </si>
  <si>
    <t xml:space="preserve">     3.1.3 Pessoal</t>
  </si>
  <si>
    <t xml:space="preserve">     3.1.4 Custeio</t>
  </si>
  <si>
    <t>4. Saldo Previdenciário (Arrec. Líquida – Benefícios do RGPS)</t>
  </si>
  <si>
    <t>5. Saldo Arrecadação Líquida – Total de Benefícios Pagos</t>
  </si>
  <si>
    <t>6. Saldo Operacional (Recebimento Total - Pagamento Total)</t>
  </si>
  <si>
    <t>Arrecadação Líquida</t>
  </si>
  <si>
    <t>PREVIDENCIÁRIAS</t>
  </si>
  <si>
    <t>Piso Previdenciário - R$</t>
  </si>
  <si>
    <t>Teto do Sal. Benefício e Sal.Contribuição - R$</t>
  </si>
  <si>
    <t>Valor Máximo do Benefício - R$</t>
  </si>
  <si>
    <t>ECONÔMICAS</t>
  </si>
  <si>
    <t>Salário-Mínimo - R$</t>
  </si>
  <si>
    <t>Dólar Comercial Médio (venda) - R$</t>
  </si>
  <si>
    <t>TJLP (% ao ano)</t>
  </si>
  <si>
    <t>INPC (Dez/93 = 100)</t>
  </si>
  <si>
    <t>Variação (em %)</t>
  </si>
  <si>
    <t>IGP-DI (Ago/94 = 100)</t>
  </si>
  <si>
    <t>IGP-M (Ago/94 = 100)</t>
  </si>
  <si>
    <t>IPCA (DEZ/93 = 100)</t>
  </si>
  <si>
    <r>
      <t xml:space="preserve">     - Arrecadação SIMPLES </t>
    </r>
    <r>
      <rPr>
        <vertAlign val="superscript"/>
        <sz val="8"/>
        <rFont val="Arial"/>
        <family val="2"/>
      </rPr>
      <t>(1)</t>
    </r>
  </si>
  <si>
    <r>
      <t xml:space="preserve">     - Arrecadação REFIS </t>
    </r>
    <r>
      <rPr>
        <vertAlign val="superscript"/>
        <sz val="8"/>
        <rFont val="Arial"/>
        <family val="2"/>
      </rPr>
      <t>(1)</t>
    </r>
  </si>
  <si>
    <r>
      <t xml:space="preserve">     - Arrecadação FNS </t>
    </r>
    <r>
      <rPr>
        <vertAlign val="superscript"/>
        <sz val="8"/>
        <rFont val="Arial"/>
        <family val="2"/>
      </rPr>
      <t>(1)</t>
    </r>
  </si>
  <si>
    <r>
      <t xml:space="preserve">     - Arrecadação FIES </t>
    </r>
    <r>
      <rPr>
        <vertAlign val="superscript"/>
        <sz val="8"/>
        <rFont val="Arial"/>
        <family val="2"/>
      </rPr>
      <t>(1)</t>
    </r>
  </si>
  <si>
    <t>EPU</t>
  </si>
  <si>
    <t>Total de Aposentadorias por Idade</t>
  </si>
  <si>
    <t>Total de Aposentadorias por Invalidez</t>
  </si>
  <si>
    <t>Total de Aposentadorias por Tempo de Contribuição</t>
  </si>
  <si>
    <t>Total de Pensões por Morte</t>
  </si>
  <si>
    <t>Total de Auxílios</t>
  </si>
  <si>
    <t>Total de Benefícios Acidentários</t>
  </si>
  <si>
    <t>TOTAL DE BENEFÍCIOS DO RGPS</t>
  </si>
  <si>
    <t>Total de Espécies Diversas</t>
  </si>
  <si>
    <t>Amparo assistencial ao portador de deficiência (LOAS)</t>
  </si>
  <si>
    <t>Amparo assistencial ao idoso (LOAS)</t>
  </si>
  <si>
    <t>ENCARGOS PREVIDENCIÁRIOS DA UNIÃO – EPU</t>
  </si>
  <si>
    <t>Total de Benefícios Assistenciais</t>
  </si>
  <si>
    <t>Total de Encargos Previdenciários da União</t>
  </si>
  <si>
    <t>Pensão por morte estatutária (*)</t>
  </si>
  <si>
    <t>Pensão Especial (Lei nº 593/48) (*)</t>
  </si>
  <si>
    <t>Aposentadoria de extranumerário da União (*)</t>
  </si>
  <si>
    <t>Aposentadoria da extinta CAPIN (*)</t>
  </si>
  <si>
    <t>Pensão men. vitalícia por síndrome de talidomida (Lei nº 7.070/82)</t>
  </si>
  <si>
    <t>Aposentadoria excepcional do anistiado (Lei nº 6.683/79)</t>
  </si>
  <si>
    <t>Pensão por morte excepcional do anistiado (Lei nº 6.683/79)</t>
  </si>
  <si>
    <t>Salário-família estatutário da RFFSA (Decreto-lei nº 956/69)</t>
  </si>
  <si>
    <t>Pensão esp. aos dep. de vítimas fatais p/ contam. na hemodiálise</t>
  </si>
  <si>
    <t>Pensão por morte estatutária</t>
  </si>
  <si>
    <t>Pensão Especial (Lei nº 593/48)</t>
  </si>
  <si>
    <t>Aposentadoria de extranumerário da União</t>
  </si>
  <si>
    <t>Aposentadoria da extinta CAPIN</t>
  </si>
  <si>
    <t>Apos. por invalidez por acidente do trabalho do trab. Rural</t>
  </si>
  <si>
    <t>não incluindo outros créditos de natureza eventual e os descontos.</t>
  </si>
  <si>
    <t>Pensão especial vitalícia (Lei nº 9.793/99)</t>
  </si>
  <si>
    <t>Ago</t>
  </si>
  <si>
    <t>Não remunerados</t>
  </si>
  <si>
    <t>Out</t>
  </si>
  <si>
    <t>Pensão especial mensal vitalícia (Lei 10.923, de 24/07/2004)</t>
  </si>
  <si>
    <t>Nov</t>
  </si>
  <si>
    <t>Dez</t>
  </si>
  <si>
    <t>Pecúlio especial de aposentadoria</t>
  </si>
  <si>
    <t>Jan/2005</t>
  </si>
  <si>
    <t>Fev</t>
  </si>
  <si>
    <t>Mar</t>
  </si>
  <si>
    <t>Abr</t>
  </si>
  <si>
    <t>BENEFÍCIOS CONCEDIDOS POR FAIXAS DE VALOR, SEGUNDO AS UNIDADES DA FEDERAÇÃO</t>
  </si>
  <si>
    <t>VALOR (EM R$)</t>
  </si>
  <si>
    <t>Faixas de valor (em pisos previdenciários)</t>
  </si>
  <si>
    <t xml:space="preserve"> = 1</t>
  </si>
  <si>
    <t>1 a 5</t>
  </si>
  <si>
    <t>5 a 10</t>
  </si>
  <si>
    <t>&gt; 10</t>
  </si>
  <si>
    <t>BENEFÍCIOS EMITIDOS POR FAIXAS DE VALOR, SEGUNDO AS UNIDADES DA FEDERAÇÃO</t>
  </si>
  <si>
    <t xml:space="preserve">       LOAS e RMV</t>
  </si>
  <si>
    <t xml:space="preserve">            - LOAS e RMV</t>
  </si>
  <si>
    <t>Mai</t>
  </si>
  <si>
    <t>Jun</t>
  </si>
  <si>
    <t>VALOR DE CRÉDITOS EMITIDOS NA CONCESSÃO</t>
  </si>
  <si>
    <t>Amparo Assistencial ao Idoso</t>
  </si>
  <si>
    <t>Amparo Assistencial ao Portador de Deficiência</t>
  </si>
  <si>
    <t>Rendas Mensais Vitalícias por Idade</t>
  </si>
  <si>
    <t>Rendas Mensais Vitalícias por Invalidez</t>
  </si>
  <si>
    <t>Aposentadoria por Idade</t>
  </si>
  <si>
    <t>Aposentadoria por Tempo de Contribuição</t>
  </si>
  <si>
    <t>Auxílio-Doença Previdenciário</t>
  </si>
  <si>
    <t>Auxílio-Doença Acidentário</t>
  </si>
  <si>
    <t>Pensão por Morte Acidentária</t>
  </si>
  <si>
    <t>Aposentadorias por Invalidez Acidentária</t>
  </si>
  <si>
    <t>Auxílio-Acidente Acidentário</t>
  </si>
  <si>
    <t>Aposentadoria por Invalidez Previdenciária</t>
  </si>
  <si>
    <t>Pensões por Morte Previdenciária</t>
  </si>
  <si>
    <t>Janeiro/2000</t>
  </si>
  <si>
    <t>Janeiro/2001</t>
  </si>
  <si>
    <t>Janeiro/2002</t>
  </si>
  <si>
    <t>Janeiro/2003</t>
  </si>
  <si>
    <t>Janeiro/2004</t>
  </si>
  <si>
    <t>Janeiro/2005</t>
  </si>
  <si>
    <t>Valor total arrecadado</t>
  </si>
  <si>
    <t>INPC</t>
  </si>
  <si>
    <t>Indice</t>
  </si>
  <si>
    <t>2000</t>
  </si>
  <si>
    <t>2001</t>
  </si>
  <si>
    <t>Contribuinte individual</t>
  </si>
  <si>
    <t>Valor constante</t>
  </si>
  <si>
    <t>Valores constantes</t>
  </si>
  <si>
    <t>Requerimento total de benefícios</t>
  </si>
  <si>
    <t>Por Incapacidade</t>
  </si>
  <si>
    <t>Em reais correntes</t>
  </si>
  <si>
    <t>em reais constantes</t>
  </si>
  <si>
    <t>Aposentadoria por idade</t>
  </si>
  <si>
    <t>Aposentadoria por invalidez previdenciária</t>
  </si>
  <si>
    <t>Aposentadoria por tempo de contribuição previdenciária</t>
  </si>
  <si>
    <t>Pensão por morte previdenciária</t>
  </si>
  <si>
    <t>Auxílio-reclusão</t>
  </si>
  <si>
    <t>Auxílio-doença previdenciário</t>
  </si>
  <si>
    <t>Jul</t>
  </si>
  <si>
    <t>Doença</t>
  </si>
  <si>
    <t>Acidente</t>
  </si>
  <si>
    <t>Reclusão</t>
  </si>
  <si>
    <t>Auxílios</t>
  </si>
  <si>
    <r>
      <t xml:space="preserve">ENCARGOS PREVIDENCIÁRIOS DA UNIÃO (EPU) </t>
    </r>
    <r>
      <rPr>
        <b/>
        <vertAlign val="superscript"/>
        <sz val="8"/>
        <rFont val="Arial"/>
        <family val="2"/>
      </rPr>
      <t>(1)</t>
    </r>
  </si>
  <si>
    <t xml:space="preserve">(1) Inclui as espécies: 22 - Pensão por morte estatutária;  26 - Pensão Especial (Lei nº 593/48); 37 - Aposentadoria de extranumerário da União; 38 - Aposentadoria da extinta CAPIN; 56 - Pensão mensal vitalícia por síndrome de talidomida; </t>
  </si>
  <si>
    <r>
      <t xml:space="preserve">Outros </t>
    </r>
    <r>
      <rPr>
        <vertAlign val="superscript"/>
        <sz val="8"/>
        <color indexed="8"/>
        <rFont val="Arial"/>
        <family val="2"/>
      </rPr>
      <t>(1)</t>
    </r>
  </si>
  <si>
    <r>
      <t xml:space="preserve">ENCARGOS PREVIDENCIÁRIOS DA UNIÃO (EPU) </t>
    </r>
    <r>
      <rPr>
        <b/>
        <vertAlign val="superscript"/>
        <sz val="8"/>
        <rFont val="Arial"/>
        <family val="2"/>
      </rPr>
      <t>(2)</t>
    </r>
  </si>
  <si>
    <t xml:space="preserve">(1) Inclui as espécies: 47 - Abono de permanência em serviço 25%; 48 - Abono de permanência em serviço 20%; 68 - Pecúlio especial de aposentadoria; 79 - Abono de servidor aposentado pela autarquia empregadora.  (2) Inclui as espécies: 22 - Pensão por morte </t>
  </si>
  <si>
    <t xml:space="preserve">estatutária; 26 - Pensão Especial (Lei nº 593/48);  37 - Aposentadoria de extranumerário da União;  38 - Aposentadoria da extinta CAPIN; 54 - Pensão especial vitalícia (Lei n.º 9.793); 56 - Pensão mensal vitalícia por sindrome de talidomida; 58 - Aposentadoria </t>
  </si>
  <si>
    <t>Auxílio-acidente</t>
  </si>
  <si>
    <t>Jan/2001</t>
  </si>
  <si>
    <t>Jan/2002</t>
  </si>
  <si>
    <t>Jan/2003</t>
  </si>
  <si>
    <t>Jan/2004</t>
  </si>
  <si>
    <t>VALORES CORRENTES EM REAIS</t>
  </si>
  <si>
    <t>VALORES EM REAIS CONSTANTES</t>
  </si>
  <si>
    <t>Jan/2000</t>
  </si>
  <si>
    <t>Auxílio-Reclusão</t>
  </si>
  <si>
    <t>(1) Inclui as espécies: 20 - Pensão por morte de ex-diplomata; 22 - Pensão por morte estatutária;</t>
  </si>
  <si>
    <t>Nota: O valor total dos créditos emitidos desta tabela é diferente dos  valores totais constantes nas tabelas 10, 11, 15 e 16, por apresentar os dados referentes ao valor da Mensalidade Reajustada (Valor MR),</t>
  </si>
  <si>
    <t xml:space="preserve">59 - Pensão por morte excepcional do anistiado; 73 - Salário-família estatutário;  76 - Salário-família estatutário </t>
  </si>
  <si>
    <t>da RFFSA; 89 - Pensão especial à vítima da hemodiálise Caruaru.</t>
  </si>
  <si>
    <t>Abono de Permanência em Serviço 20%</t>
  </si>
  <si>
    <t>Abono de perm. em serviço</t>
  </si>
  <si>
    <t>REQUERIDOS</t>
  </si>
  <si>
    <t>INDEFERIDOS</t>
  </si>
  <si>
    <t>Demais Benefícios</t>
  </si>
  <si>
    <t>Total de Requerimentos</t>
  </si>
  <si>
    <t>Requeridos</t>
  </si>
  <si>
    <r>
      <t>FONTE:</t>
    </r>
    <r>
      <rPr>
        <b/>
        <sz val="7"/>
        <rFont val="ARIAL"/>
        <family val="2"/>
      </rPr>
      <t xml:space="preserve"> </t>
    </r>
    <r>
      <rPr>
        <sz val="7"/>
        <rFont val="ARIAL"/>
        <family val="2"/>
      </rPr>
      <t>DATAPREV, SUB, SINTESE e SUIBE.</t>
    </r>
  </si>
  <si>
    <r>
      <t>FONTE:</t>
    </r>
    <r>
      <rPr>
        <b/>
        <sz val="7"/>
        <rFont val="ARIAL"/>
        <family val="2"/>
      </rPr>
      <t xml:space="preserve"> </t>
    </r>
    <r>
      <rPr>
        <sz val="7"/>
        <rFont val="ARIAL"/>
        <family val="2"/>
      </rPr>
      <t>DATAPREV, SUIBE.</t>
    </r>
  </si>
  <si>
    <t>Salário-Família 1</t>
  </si>
  <si>
    <t>Salário-Família 2</t>
  </si>
  <si>
    <t>total 12 meses</t>
  </si>
  <si>
    <t>Sem carteira de trabalho assinada e sem declaração</t>
  </si>
  <si>
    <t>Janeiro/2006</t>
  </si>
  <si>
    <t>ACUMULADO EM 12 MESES</t>
  </si>
  <si>
    <r>
      <t xml:space="preserve">   Arrecadação Líquida </t>
    </r>
    <r>
      <rPr>
        <vertAlign val="superscript"/>
        <sz val="8"/>
        <rFont val="Arial"/>
        <family val="2"/>
      </rPr>
      <t>(1)</t>
    </r>
  </si>
  <si>
    <t>Jan/2006</t>
  </si>
  <si>
    <t>2006</t>
  </si>
  <si>
    <t xml:space="preserve">   3.2 Transferências a Terceiros</t>
  </si>
  <si>
    <t>11</t>
  </si>
  <si>
    <t>17</t>
  </si>
  <si>
    <t>IPC-FIPE (Jun/94 = 100)</t>
  </si>
  <si>
    <t xml:space="preserve">            - Sentenças Judiciais - INSS</t>
  </si>
  <si>
    <t xml:space="preserve">(1) Valores sem a parcela relativa ao abono anual (13º salário).     (2) Inclui a parcela relativa ao abono anual (13º salário).   </t>
  </si>
  <si>
    <t>Janeiro/2007</t>
  </si>
  <si>
    <t>Jan/2007</t>
  </si>
  <si>
    <t>Valor Constante</t>
  </si>
  <si>
    <t>2007</t>
  </si>
  <si>
    <t>Vl Constante</t>
  </si>
  <si>
    <t>ARRECADAÇÃO LÍQUIDA (R$ MIL)</t>
  </si>
  <si>
    <t>BENEFÍCIOS DO RGPS (R$ MIL)</t>
  </si>
  <si>
    <t>Benefícios por Incapacidade</t>
  </si>
  <si>
    <t xml:space="preserve"> a metodologia de obtenção das informações apresentadas.</t>
  </si>
  <si>
    <t>Nota: A fim de harmonizar a série com a orientação do INSS que restringe as operações com benefícios por incapacidade exclusivamente ao ambiente do Sistema de Administração de Benefícios por Incapacidade - SABI, foi alterada</t>
  </si>
  <si>
    <r>
      <t xml:space="preserve">     - Arrecadação SIMPLES NACIONAL </t>
    </r>
    <r>
      <rPr>
        <vertAlign val="superscript"/>
        <sz val="8"/>
        <rFont val="Arial"/>
        <family val="2"/>
      </rPr>
      <t>(1)</t>
    </r>
  </si>
  <si>
    <t>Pensão Especial às pessoas atingidas pela hanseníase(Lei nº. 11.520/2007</t>
  </si>
  <si>
    <r>
      <t xml:space="preserve">Novembro </t>
    </r>
    <r>
      <rPr>
        <vertAlign val="superscript"/>
        <sz val="8"/>
        <color indexed="8"/>
        <rFont val="Arial"/>
        <family val="2"/>
      </rPr>
      <t>(1)</t>
    </r>
  </si>
  <si>
    <r>
      <t xml:space="preserve">Novembro </t>
    </r>
    <r>
      <rPr>
        <vertAlign val="superscript"/>
        <sz val="8"/>
        <color indexed="8"/>
        <rFont val="Arial"/>
        <family val="2"/>
      </rPr>
      <t>(2)</t>
    </r>
  </si>
  <si>
    <t>Janeiro/2008</t>
  </si>
  <si>
    <t>Pensão esp.às pessoas atingidas pela hanseníase (Lei nº 11.520/2007)</t>
  </si>
  <si>
    <t>2008</t>
  </si>
  <si>
    <t>Jan/2008</t>
  </si>
  <si>
    <t>TOTAL DE BENEFÍCIOS ASSISTENCIAIS</t>
  </si>
  <si>
    <t>TOTAL DE ENCARGOS PREVIDENCIÁRIOS DA UNIÃO</t>
  </si>
  <si>
    <t>DG</t>
  </si>
  <si>
    <t>SP</t>
  </si>
  <si>
    <t>RJ</t>
  </si>
  <si>
    <t>IG</t>
  </si>
  <si>
    <t>MG</t>
  </si>
  <si>
    <t>RS</t>
  </si>
  <si>
    <t>PR</t>
  </si>
  <si>
    <t>DF</t>
  </si>
  <si>
    <t>SC</t>
  </si>
  <si>
    <t>BA</t>
  </si>
  <si>
    <t>PE</t>
  </si>
  <si>
    <t>GO</t>
  </si>
  <si>
    <t>CE</t>
  </si>
  <si>
    <t>ES</t>
  </si>
  <si>
    <t>PA</t>
  </si>
  <si>
    <t>MT</t>
  </si>
  <si>
    <t>RN</t>
  </si>
  <si>
    <t>MS</t>
  </si>
  <si>
    <t>PB</t>
  </si>
  <si>
    <t>MA</t>
  </si>
  <si>
    <t>SE</t>
  </si>
  <si>
    <t>AP</t>
  </si>
  <si>
    <t>AL</t>
  </si>
  <si>
    <t>PI</t>
  </si>
  <si>
    <t>AM</t>
  </si>
  <si>
    <t>RO</t>
  </si>
  <si>
    <t>TO</t>
  </si>
  <si>
    <t>AC</t>
  </si>
  <si>
    <t>RR</t>
  </si>
  <si>
    <t>CONCEDIDOS</t>
  </si>
  <si>
    <t>Variação em relação ao período anterior (%)</t>
  </si>
  <si>
    <t>Benefícios por Incapacidade (SABI)</t>
  </si>
  <si>
    <r>
      <t>FONTE:</t>
    </r>
    <r>
      <rPr>
        <b/>
        <sz val="7"/>
        <rFont val="ARIAL"/>
        <family val="2"/>
      </rPr>
      <t xml:space="preserve"> </t>
    </r>
    <r>
      <rPr>
        <sz val="7"/>
        <rFont val="ARIAL"/>
        <family val="2"/>
      </rPr>
      <t>DATAPREV, SUIBE, SUB, SINTESE.</t>
    </r>
  </si>
  <si>
    <t>SITUAÇÃO DOS BENEFÍCIOS EM ANÁLISE POR TEMPO DE TRAMITAÇÃO E RESPONSÁVEL PELA PENDÊNCIA</t>
  </si>
  <si>
    <t>Proporção de Benefícios em análise com menos de 45 dias (%)</t>
  </si>
  <si>
    <t>Menos 45 dias</t>
  </si>
  <si>
    <t>Mais 45 dias</t>
  </si>
  <si>
    <t>Boletim Estatístico da Previdência Social - Vol. 13 Nº 04</t>
  </si>
  <si>
    <t>EM ANÁLISE</t>
  </si>
  <si>
    <t>REQUERIMENTOS DE BENEFÍCIOS, SEGUNDO AS UNIDADES DA FEDERAÇÃO</t>
  </si>
  <si>
    <t xml:space="preserve">Nota: Os dados apresentados nesta tabela são apurados por localização do estabelecimento, já os dados constantes nas tabelas 22 e 23 são processados por local de pagamento. O valor total também é diferente entre esta tabela </t>
  </si>
  <si>
    <t>PENDÊNCIA INSS</t>
  </si>
  <si>
    <t>PENDÊNCIA SEGURADO</t>
  </si>
  <si>
    <r>
      <t xml:space="preserve">     - Taxa de Administração Sobre Outras Entidades </t>
    </r>
    <r>
      <rPr>
        <vertAlign val="superscript"/>
        <sz val="8"/>
        <rFont val="Arial"/>
        <family val="2"/>
      </rPr>
      <t>(2)</t>
    </r>
  </si>
  <si>
    <r>
      <t xml:space="preserve">      3.1.1 - Total de Benefícios </t>
    </r>
    <r>
      <rPr>
        <vertAlign val="superscript"/>
        <sz val="8"/>
        <rFont val="Arial"/>
        <family val="2"/>
      </rPr>
      <t>(3)</t>
    </r>
  </si>
  <si>
    <t xml:space="preserve">               2. Arrecadação Líquida corresponde a Recebimentos Próprios menos Transferencias a Terceiros.</t>
  </si>
  <si>
    <r>
      <t xml:space="preserve">Subtotal </t>
    </r>
    <r>
      <rPr>
        <b/>
        <vertAlign val="superscript"/>
        <sz val="8"/>
        <color indexed="8"/>
        <rFont val="Arial"/>
        <family val="2"/>
      </rPr>
      <t>(3)</t>
    </r>
  </si>
  <si>
    <r>
      <t xml:space="preserve">Agosto </t>
    </r>
    <r>
      <rPr>
        <vertAlign val="superscript"/>
        <sz val="8"/>
        <color indexed="8"/>
        <rFont val="Arial"/>
        <family val="2"/>
      </rPr>
      <t>(1)</t>
    </r>
  </si>
  <si>
    <t>AGO</t>
  </si>
  <si>
    <t>Taxa Referencial - TR (% ao mês)</t>
  </si>
  <si>
    <r>
      <t xml:space="preserve">Agosto </t>
    </r>
    <r>
      <rPr>
        <vertAlign val="superscript"/>
        <sz val="8"/>
        <color indexed="8"/>
        <rFont val="Arial"/>
        <family val="2"/>
      </rPr>
      <t>(2)</t>
    </r>
  </si>
  <si>
    <t>SET</t>
  </si>
  <si>
    <t>OUT</t>
  </si>
  <si>
    <t>Acumulado em 2008</t>
  </si>
  <si>
    <r>
      <t xml:space="preserve">Subtotal </t>
    </r>
    <r>
      <rPr>
        <b/>
        <vertAlign val="superscript"/>
        <sz val="8"/>
        <rFont val="Arial"/>
        <family val="2"/>
      </rPr>
      <t>(1)</t>
    </r>
  </si>
  <si>
    <t>Dívida Ativa</t>
  </si>
  <si>
    <t>Acréscimos Legais</t>
  </si>
  <si>
    <t>Janeiro/2009</t>
  </si>
  <si>
    <r>
      <t xml:space="preserve">Subtotal </t>
    </r>
    <r>
      <rPr>
        <b/>
        <vertAlign val="superscript"/>
        <sz val="8"/>
        <color indexed="8"/>
        <rFont val="Arial"/>
        <family val="2"/>
      </rPr>
      <t>(1)</t>
    </r>
  </si>
  <si>
    <r>
      <t>FAIXAS DE VALOR</t>
    </r>
    <r>
      <rPr>
        <b/>
        <sz val="6"/>
        <color indexed="9"/>
        <rFont val="Arial"/>
        <family val="2"/>
      </rPr>
      <t xml:space="preserve"> (EM PISOS PREVIDENCIÁRIOS)</t>
    </r>
  </si>
  <si>
    <r>
      <t xml:space="preserve">FAIXAS DE VALOR </t>
    </r>
    <r>
      <rPr>
        <b/>
        <sz val="7"/>
        <color indexed="9"/>
        <rFont val="Arial"/>
        <family val="2"/>
      </rPr>
      <t>(em pisos previdenciários)</t>
    </r>
  </si>
  <si>
    <t>Aposenta-dorias</t>
  </si>
  <si>
    <r>
      <t xml:space="preserve">OUTROS </t>
    </r>
    <r>
      <rPr>
        <b/>
        <vertAlign val="superscript"/>
        <sz val="8"/>
        <color indexed="9"/>
        <rFont val="Arial"/>
        <family val="2"/>
      </rPr>
      <t>(1)</t>
    </r>
  </si>
  <si>
    <r>
      <t>Total (R$)</t>
    </r>
    <r>
      <rPr>
        <b/>
        <vertAlign val="superscript"/>
        <sz val="8"/>
        <color indexed="9"/>
        <rFont val="Arial"/>
        <family val="2"/>
      </rPr>
      <t xml:space="preserve"> (3)</t>
    </r>
  </si>
  <si>
    <r>
      <t xml:space="preserve">Total (R$) </t>
    </r>
    <r>
      <rPr>
        <b/>
        <vertAlign val="superscript"/>
        <sz val="8"/>
        <color indexed="9"/>
        <rFont val="Arial"/>
        <family val="2"/>
      </rPr>
      <t>(3)</t>
    </r>
  </si>
  <si>
    <t>Serviços Prestados Princ. à Empresas</t>
  </si>
  <si>
    <t>Adm. Pública, Defesa e Seguridade Social</t>
  </si>
  <si>
    <t>Comércio Varejista</t>
  </si>
  <si>
    <t>Transporte e Armazenagem</t>
  </si>
  <si>
    <t>Comércio por Atacado</t>
  </si>
  <si>
    <t>Atividades Associativas, Cult. e Desp.</t>
  </si>
  <si>
    <t>Saúde e Serviços Sociais</t>
  </si>
  <si>
    <t>Educação</t>
  </si>
  <si>
    <t>Comércio de Veículos e Combustíveis</t>
  </si>
  <si>
    <t>Atividades de Informática e Conexas</t>
  </si>
  <si>
    <t>Comunicações</t>
  </si>
  <si>
    <t>Atividades Imobiliárias</t>
  </si>
  <si>
    <t>Alojamento e Alimentação</t>
  </si>
  <si>
    <t>Outros Serviços</t>
  </si>
  <si>
    <t>Jan/2009</t>
  </si>
  <si>
    <t>(3) A variação corresponde à razão entre o acumulado de 2009 e o correspondente de 2008.</t>
  </si>
  <si>
    <t>(1) A variação corresponde à razão entre o acumulado de 2009 e o correspondente de 2008.</t>
  </si>
  <si>
    <t>FEV</t>
  </si>
  <si>
    <t>FLUXO DE CAIXA DO INSS - 2008/2009 - (EM R$ MIL)</t>
  </si>
  <si>
    <t>(2) A variação corresponde à razão entre o acumulado de 2009 e o correspondente de 2008.</t>
  </si>
  <si>
    <t>MAR</t>
  </si>
  <si>
    <t>ABR</t>
  </si>
  <si>
    <t>MAI</t>
  </si>
  <si>
    <t>JUN</t>
  </si>
  <si>
    <t>JUL</t>
  </si>
  <si>
    <r>
      <t xml:space="preserve">5. Saldo Arrecadação Líquida – Total de Benefícios pagos </t>
    </r>
    <r>
      <rPr>
        <b/>
        <vertAlign val="superscript"/>
        <sz val="8"/>
        <rFont val="Arial"/>
        <family val="2"/>
      </rPr>
      <t>(2)</t>
    </r>
  </si>
  <si>
    <r>
      <t xml:space="preserve">6. Saldo Operacional (Recebimento Total – Pagamento Total) </t>
    </r>
    <r>
      <rPr>
        <b/>
        <vertAlign val="superscript"/>
        <sz val="8"/>
        <rFont val="Arial"/>
        <family val="2"/>
      </rPr>
      <t>(3)</t>
    </r>
  </si>
  <si>
    <r>
      <t xml:space="preserve">7. Saldo Final </t>
    </r>
    <r>
      <rPr>
        <b/>
        <vertAlign val="superscript"/>
        <sz val="8"/>
        <rFont val="Arial"/>
        <family val="2"/>
      </rPr>
      <t>(3)</t>
    </r>
  </si>
  <si>
    <t>(1) Arrecadação Líquida corresponde a Recebimentos Próprios menos Transferencias a Terceiros.  (2) Inclui valor de benefícios devolvidos, conforme Quadro 26. (3) Inclui Taxa de Administração Sobre Outras Entidades, conforme Quadro 26.</t>
  </si>
  <si>
    <t>(4) Inclusive a população rural de Rondônia, Acre, Amazonas, Roraima, Pará e Amapá. A condição de atividade, a condição de ocupação e a posição na ocupação foram pesquisadas entre pessoas com 10 anos ou mais de idade.</t>
  </si>
  <si>
    <r>
      <t xml:space="preserve">População Não Economicamente Ativa </t>
    </r>
    <r>
      <rPr>
        <b/>
        <vertAlign val="superscript"/>
        <sz val="8"/>
        <rFont val="Arial"/>
        <family val="2"/>
      </rPr>
      <t>(5)</t>
    </r>
  </si>
  <si>
    <t xml:space="preserve">Notas: </t>
  </si>
  <si>
    <t xml:space="preserve">          O Boletim Estatístico da Previdência Social – BEPS é uma publicação mensal da Secretaria de Políticas de Previdência Social do Ministério da Previdência Social – MPS, elaborado pela Coordenação-Geral de Estatística, Demografia e Atuária do MPS, que apresenta uma coletânea de dados, com 27 quadros, sobre benefícios e arrecadação da Previdência Social, o fluxo de caixa do INSS e, ainda, informações de indicadores econômicos e dados populacionais.</t>
  </si>
  <si>
    <t xml:space="preserve">     - Arrecadação Lei nº 11.941/09</t>
  </si>
  <si>
    <t>EVOLUÇÃO DO VALOR ARRECADADO PELA PREVIDÊNCIA SOCIAL – 2005/2009</t>
  </si>
  <si>
    <r>
      <t xml:space="preserve">Subtotal </t>
    </r>
    <r>
      <rPr>
        <b/>
        <vertAlign val="superscript"/>
        <sz val="8"/>
        <color indexed="8"/>
        <rFont val="Arial"/>
        <family val="2"/>
      </rPr>
      <t>(2)</t>
    </r>
  </si>
  <si>
    <t>Serviços - R$ mil</t>
  </si>
  <si>
    <t xml:space="preserve">1.  Os dados apresentados nesta tabela são apurados por localização do estabelecimento, já os dados constantes nas tabelas 22 e 23 são processados por local de pagamento. </t>
  </si>
  <si>
    <t xml:space="preserve">2.  O valor total também é diferente entre esta tabela e as de nº 22 e 23, porque a presente tabela exclui as GPS com erro de fechamento (quando a soma dos valores informados </t>
  </si>
  <si>
    <t>3.  As empresas foram reenquadradas por Setor de Atividade Econômica, com base na CNAE 2.0. Esses valores não são comparáveis com os publicados nas edições anteriores do BEPS.</t>
  </si>
  <si>
    <t xml:space="preserve">     nas rubricas é diferente do valor da rubrica total), e as tabelas anteriores consideram todas as GPS.</t>
  </si>
  <si>
    <r>
      <t xml:space="preserve">DADOS POPULACIONAIS </t>
    </r>
    <r>
      <rPr>
        <b/>
        <vertAlign val="superscript"/>
        <sz val="8"/>
        <color indexed="9"/>
        <rFont val="Arial"/>
        <family val="2"/>
      </rPr>
      <t>(4)</t>
    </r>
    <r>
      <rPr>
        <b/>
        <sz val="8"/>
        <color indexed="9"/>
        <rFont val="Arial"/>
        <family val="2"/>
      </rPr>
      <t xml:space="preserve"> - 2008</t>
    </r>
  </si>
  <si>
    <t>FONTE: PNAD/IBGE - 2008.</t>
  </si>
  <si>
    <r>
      <t>QUANTIDADE DE CONTRIBUINTES PARA O REGIME GERAL DE PREVIDÊNCIA SOCIAL</t>
    </r>
    <r>
      <rPr>
        <b/>
        <vertAlign val="superscript"/>
        <sz val="8"/>
        <color indexed="9"/>
        <rFont val="Arial"/>
        <family val="2"/>
      </rPr>
      <t xml:space="preserve"> (7)</t>
    </r>
    <r>
      <rPr>
        <b/>
        <sz val="8"/>
        <color indexed="9"/>
        <rFont val="Arial"/>
        <family val="2"/>
      </rPr>
      <t xml:space="preserve"> – 2008</t>
    </r>
  </si>
  <si>
    <t>Boletim Estatístico da Previdência Social - Vol. 14 Nº 11</t>
  </si>
  <si>
    <t>Novembro/2009</t>
  </si>
  <si>
    <r>
      <t xml:space="preserve">Novembro </t>
    </r>
    <r>
      <rPr>
        <b/>
        <vertAlign val="superscript"/>
        <sz val="8"/>
        <color indexed="8"/>
        <rFont val="Arial"/>
        <family val="2"/>
      </rPr>
      <t>(2)</t>
    </r>
  </si>
  <si>
    <t>Dez/08 - Nov/09</t>
  </si>
  <si>
    <t>Dez/2008</t>
  </si>
  <si>
    <t>Outubro/2009</t>
  </si>
  <si>
    <t>DEZ/2008</t>
  </si>
  <si>
    <t>NOV</t>
  </si>
  <si>
    <r>
      <t xml:space="preserve">14,33 </t>
    </r>
    <r>
      <rPr>
        <b/>
        <vertAlign val="superscript"/>
        <sz val="8"/>
        <color indexed="8"/>
        <rFont val="Arial"/>
        <family val="2"/>
      </rPr>
      <t>(3)</t>
    </r>
  </si>
  <si>
    <t>BENEFÍCIOS CESSADOS, SEGUNDO OS GRUPOS DE ESPÉCIES – OUTUBRO/2009</t>
  </si>
  <si>
    <t>BENEFÍCIOS CESSADOS E SUSPENSOS, SEGUNDO AS UNIDADES DA FEDERAÇÃO – OUTUBRO/2009</t>
  </si>
  <si>
    <t>Dez/08 a Nov/09</t>
  </si>
</sst>
</file>

<file path=xl/styles.xml><?xml version="1.0" encoding="utf-8"?>
<styleSheet xmlns="http://schemas.openxmlformats.org/spreadsheetml/2006/main">
  <numFmts count="6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quot;Cr$&quot;* #,##0_);_(&quot;Cr$&quot;* \(#,##0\);_(&quot;Cr$&quot;* &quot;-&quot;_);_(@_)"/>
    <numFmt numFmtId="173" formatCode="_(&quot;Cr$&quot;* #,##0.00_);_(&quot;Cr$&quot;* \(#,##0.00\);_(&quot;Cr$&quot;* &quot;-&quot;??_);_(@_)"/>
    <numFmt numFmtId="174" formatCode="#,##0\ \ "/>
    <numFmt numFmtId="175" formatCode="0.00\ \ "/>
    <numFmt numFmtId="176" formatCode="_(* #,##0_);_(* \(#,##0\);_(* &quot;-&quot;??_);_(@_)"/>
    <numFmt numFmtId="177" formatCode="_(* #,##0.0_);_(* \(#,##0.0\);_(* &quot;-&quot;??_);_(@_)"/>
    <numFmt numFmtId="178" formatCode="#,##0.0"/>
    <numFmt numFmtId="179" formatCode="0.0"/>
    <numFmt numFmtId="180" formatCode="@*."/>
    <numFmt numFmtId="181" formatCode="0.000%"/>
    <numFmt numFmtId="182" formatCode="0.0000"/>
    <numFmt numFmtId="183" formatCode="#,##0\ \ \ "/>
    <numFmt numFmtId="184" formatCode="#,##0.00\ \ "/>
    <numFmt numFmtId="185" formatCode="0.0000\ \ "/>
    <numFmt numFmtId="186" formatCode="#,##0.0000"/>
    <numFmt numFmtId="187" formatCode="_(* #,##0.000_);_(* \(#,##0.000\);_(* &quot;-&quot;??_);_(@_)"/>
    <numFmt numFmtId="188" formatCode="_(* #,##0.0_);_(* \(#,##0.0\);_(* &quot;-&quot;?_);_(@_)"/>
    <numFmt numFmtId="189" formatCode="#,##0.0\ \ "/>
    <numFmt numFmtId="190" formatCode="#,##0.000"/>
    <numFmt numFmtId="191" formatCode="0.0%"/>
    <numFmt numFmtId="192" formatCode="0.000000"/>
    <numFmt numFmtId="193" formatCode="0.00000"/>
    <numFmt numFmtId="194" formatCode="0.000"/>
    <numFmt numFmtId="195" formatCode="_(* #,##0.0000_);_(* \(#,##0.0000\);_(* &quot;-&quot;??_);_(@_)"/>
    <numFmt numFmtId="196" formatCode="#,##0.00000"/>
    <numFmt numFmtId="197" formatCode="#,##0.000000"/>
    <numFmt numFmtId="198" formatCode="&quot;Sim&quot;;&quot;Sim&quot;;&quot;Não&quot;"/>
    <numFmt numFmtId="199" formatCode="&quot;Verdadeiro&quot;;&quot;Verdadeiro&quot;;&quot;Falso&quot;"/>
    <numFmt numFmtId="200" formatCode="&quot;Ativar&quot;;&quot;Ativar&quot;;&quot;Desativar&quot;"/>
    <numFmt numFmtId="201" formatCode="0.000E+00"/>
    <numFmt numFmtId="202" formatCode="0.0E+00"/>
    <numFmt numFmtId="203" formatCode="0E+00"/>
    <numFmt numFmtId="204" formatCode="_(* #,##0.00000_);_(* \(#,##0.00000\);_(* &quot;-&quot;??_);_(@_)"/>
    <numFmt numFmtId="205" formatCode="_(* #,##0.000000_);_(* \(#,##0.000000\);_(* &quot;-&quot;??_);_(@_)"/>
    <numFmt numFmtId="206" formatCode="0.0000000000"/>
    <numFmt numFmtId="207" formatCode="0.00000000000"/>
    <numFmt numFmtId="208" formatCode="0.000000000"/>
    <numFmt numFmtId="209" formatCode="0.00000000"/>
    <numFmt numFmtId="210" formatCode="0.0000000"/>
    <numFmt numFmtId="211" formatCode="_(* #,##0.000000_);_(* \(#,##0.000000\);_(* &quot;-&quot;??????_);_(@_)"/>
    <numFmt numFmtId="212" formatCode="#,##0.0000000"/>
    <numFmt numFmtId="213" formatCode="#,##0.00000000"/>
    <numFmt numFmtId="214" formatCode="#,##0.000000000"/>
    <numFmt numFmtId="215" formatCode="General_)"/>
    <numFmt numFmtId="216" formatCode="* #,##0.00;* \-#,##0.00;* &quot;–&quot;;@"/>
    <numFmt numFmtId="217" formatCode="* #,##0;* \-#,##0;* &quot;–&quot;;@"/>
    <numFmt numFmtId="218" formatCode="[$€-2]\ #,##0.00_);[Red]\([$€-2]\ #,##0.00\)"/>
    <numFmt numFmtId="219" formatCode="_(\$* #,##0.00_);_(\$* \(#,##0.00\);_(\$* &quot;-&quot;??_);_(@_)"/>
    <numFmt numFmtId="220" formatCode="_(\$* #,##0_);_(\$* \(#,##0\);_(\$* &quot;-&quot;_);_(@_)"/>
  </numFmts>
  <fonts count="75">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b/>
      <sz val="8"/>
      <name val="Arial"/>
      <family val="2"/>
    </font>
    <font>
      <sz val="8"/>
      <name val="Arial"/>
      <family val="2"/>
    </font>
    <font>
      <sz val="12"/>
      <name val="Arial"/>
      <family val="2"/>
    </font>
    <font>
      <b/>
      <sz val="8"/>
      <color indexed="8"/>
      <name val="Arial"/>
      <family val="2"/>
    </font>
    <font>
      <b/>
      <sz val="8"/>
      <color indexed="18"/>
      <name val="Arial"/>
      <family val="2"/>
    </font>
    <font>
      <sz val="7"/>
      <color indexed="8"/>
      <name val="Arial"/>
      <family val="2"/>
    </font>
    <font>
      <b/>
      <sz val="7"/>
      <color indexed="8"/>
      <name val="Arial"/>
      <family val="2"/>
    </font>
    <font>
      <sz val="6"/>
      <name val="Arial"/>
      <family val="2"/>
    </font>
    <font>
      <sz val="8"/>
      <color indexed="8"/>
      <name val="Arial"/>
      <family val="2"/>
    </font>
    <font>
      <b/>
      <sz val="12"/>
      <name val="Arial"/>
      <family val="2"/>
    </font>
    <font>
      <b/>
      <sz val="8"/>
      <color indexed="9"/>
      <name val="Arial"/>
      <family val="2"/>
    </font>
    <font>
      <sz val="8"/>
      <color indexed="9"/>
      <name val="Arial"/>
      <family val="2"/>
    </font>
    <font>
      <sz val="10"/>
      <color indexed="8"/>
      <name val="Arial"/>
      <family val="2"/>
    </font>
    <font>
      <vertAlign val="superscript"/>
      <sz val="8"/>
      <name val="Arial"/>
      <family val="2"/>
    </font>
    <font>
      <b/>
      <sz val="10"/>
      <color indexed="8"/>
      <name val="Arial"/>
      <family val="2"/>
    </font>
    <font>
      <b/>
      <vertAlign val="superscript"/>
      <sz val="8"/>
      <name val="Arial"/>
      <family val="2"/>
    </font>
    <font>
      <b/>
      <sz val="12"/>
      <color indexed="8"/>
      <name val="Arial"/>
      <family val="2"/>
    </font>
    <font>
      <vertAlign val="superscript"/>
      <sz val="8"/>
      <color indexed="8"/>
      <name val="Arial"/>
      <family val="2"/>
    </font>
    <font>
      <u val="single"/>
      <sz val="10"/>
      <color indexed="12"/>
      <name val="Arial"/>
      <family val="0"/>
    </font>
    <font>
      <u val="single"/>
      <sz val="10"/>
      <color indexed="36"/>
      <name val="Arial"/>
      <family val="0"/>
    </font>
    <font>
      <b/>
      <vertAlign val="superscript"/>
      <sz val="8"/>
      <color indexed="8"/>
      <name val="Arial"/>
      <family val="2"/>
    </font>
    <font>
      <sz val="10"/>
      <color indexed="18"/>
      <name val="Arial"/>
      <family val="2"/>
    </font>
    <font>
      <sz val="8.25"/>
      <name val="Arial"/>
      <family val="2"/>
    </font>
    <font>
      <b/>
      <sz val="10"/>
      <color indexed="18"/>
      <name val="Arial"/>
      <family val="2"/>
    </font>
    <font>
      <sz val="3.75"/>
      <name val="ARIAL"/>
      <family val="2"/>
    </font>
    <font>
      <sz val="7.25"/>
      <name val="ARIAL"/>
      <family val="2"/>
    </font>
    <font>
      <sz val="6.25"/>
      <name val="Arial"/>
      <family val="2"/>
    </font>
    <font>
      <sz val="4"/>
      <name val="ARIAL"/>
      <family val="2"/>
    </font>
    <font>
      <sz val="7.5"/>
      <name val="ARIAL"/>
      <family val="2"/>
    </font>
    <font>
      <sz val="10"/>
      <color indexed="9"/>
      <name val="Arial"/>
      <family val="2"/>
    </font>
    <font>
      <sz val="4.25"/>
      <name val="ARIAL"/>
      <family val="2"/>
    </font>
    <font>
      <sz val="7.75"/>
      <name val="ARIAL"/>
      <family val="2"/>
    </font>
    <font>
      <sz val="6.75"/>
      <name val="ARIAL"/>
      <family val="2"/>
    </font>
    <font>
      <sz val="2.75"/>
      <name val="ARIAL"/>
      <family val="2"/>
    </font>
    <font>
      <sz val="13.25"/>
      <name val="Arial"/>
      <family val="2"/>
    </font>
    <font>
      <sz val="6.5"/>
      <name val="Arial"/>
      <family val="2"/>
    </font>
    <font>
      <sz val="11.25"/>
      <name val="Arial"/>
      <family val="2"/>
    </font>
    <font>
      <b/>
      <sz val="7"/>
      <color indexed="18"/>
      <name val="Arial"/>
      <family val="2"/>
    </font>
    <font>
      <b/>
      <sz val="10"/>
      <color indexed="9"/>
      <name val="Arial"/>
      <family val="2"/>
    </font>
    <font>
      <b/>
      <vertAlign val="superscript"/>
      <sz val="8"/>
      <color indexed="9"/>
      <name val="Arial"/>
      <family val="2"/>
    </font>
    <font>
      <sz val="11"/>
      <name val="Times New Roman"/>
      <family val="1"/>
    </font>
    <font>
      <b/>
      <sz val="11"/>
      <name val="Times New Roman"/>
      <family val="1"/>
    </font>
    <font>
      <sz val="8.75"/>
      <name val="ARIAL"/>
      <family val="2"/>
    </font>
    <font>
      <sz val="8.5"/>
      <name val="Arial"/>
      <family val="2"/>
    </font>
    <font>
      <sz val="5.75"/>
      <name val="ARIAL"/>
      <family val="2"/>
    </font>
    <font>
      <sz val="5.5"/>
      <name val="Arial"/>
      <family val="2"/>
    </font>
    <font>
      <b/>
      <sz val="7.25"/>
      <name val="ARIAL"/>
      <family val="2"/>
    </font>
    <font>
      <sz val="2.5"/>
      <name val="Arial"/>
      <family val="2"/>
    </font>
    <font>
      <sz val="1.5"/>
      <name val="Arial"/>
      <family val="2"/>
    </font>
    <font>
      <sz val="9"/>
      <name val="Arial"/>
      <family val="2"/>
    </font>
    <font>
      <sz val="3"/>
      <name val="ARIAL"/>
      <family val="2"/>
    </font>
    <font>
      <sz val="5"/>
      <name val="ARIAL"/>
      <family val="2"/>
    </font>
    <font>
      <sz val="3.25"/>
      <name val="ARIAL"/>
      <family val="2"/>
    </font>
    <font>
      <sz val="6"/>
      <color indexed="8"/>
      <name val="Arial"/>
      <family val="2"/>
    </font>
    <font>
      <sz val="7"/>
      <color indexed="9"/>
      <name val="Arial"/>
      <family val="2"/>
    </font>
    <font>
      <b/>
      <sz val="7"/>
      <color indexed="9"/>
      <name val="Arial"/>
      <family val="2"/>
    </font>
    <font>
      <sz val="9.5"/>
      <name val="Arial"/>
      <family val="2"/>
    </font>
    <font>
      <b/>
      <sz val="7.75"/>
      <name val="ARIAL"/>
      <family val="2"/>
    </font>
    <font>
      <b/>
      <sz val="7.5"/>
      <name val="ARIAL"/>
      <family val="2"/>
    </font>
    <font>
      <b/>
      <sz val="8.25"/>
      <name val="Arial"/>
      <family val="2"/>
    </font>
    <font>
      <b/>
      <sz val="8.5"/>
      <name val="Arial"/>
      <family val="2"/>
    </font>
    <font>
      <b/>
      <sz val="6.5"/>
      <name val="ARIAL"/>
      <family val="2"/>
    </font>
    <font>
      <b/>
      <sz val="6.25"/>
      <name val="ARIAL"/>
      <family val="2"/>
    </font>
    <font>
      <b/>
      <sz val="6.75"/>
      <name val="ARIAL"/>
      <family val="2"/>
    </font>
    <font>
      <b/>
      <sz val="8.75"/>
      <name val="ARIAL"/>
      <family val="2"/>
    </font>
    <font>
      <b/>
      <sz val="8"/>
      <name val="Times New Roman"/>
      <family val="0"/>
    </font>
    <font>
      <b/>
      <sz val="6"/>
      <name val="Arial"/>
      <family val="2"/>
    </font>
    <font>
      <b/>
      <sz val="6"/>
      <color indexed="9"/>
      <name val="Arial"/>
      <family val="2"/>
    </font>
    <font>
      <b/>
      <sz val="9"/>
      <name val="Arial"/>
      <family val="2"/>
    </font>
  </fonts>
  <fills count="10">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indexed="52"/>
        <bgColor indexed="64"/>
      </patternFill>
    </fill>
    <fill>
      <patternFill patternType="solid">
        <fgColor indexed="47"/>
        <bgColor indexed="64"/>
      </patternFill>
    </fill>
  </fills>
  <borders count="109">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color indexed="63"/>
      </left>
      <right>
        <color indexed="63"/>
      </right>
      <top>
        <color indexed="63"/>
      </top>
      <bottom style="hair">
        <color indexed="8"/>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thin"/>
      <top>
        <color indexed="63"/>
      </top>
      <bottom>
        <color indexed="63"/>
      </bottom>
    </border>
    <border>
      <left>
        <color indexed="63"/>
      </left>
      <right>
        <color indexed="63"/>
      </right>
      <top style="hair"/>
      <bottom style="hair"/>
    </border>
    <border>
      <left style="hair"/>
      <right style="thin"/>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color indexed="63"/>
      </bottom>
    </border>
    <border>
      <left style="thin"/>
      <right style="hair"/>
      <top>
        <color indexed="63"/>
      </top>
      <bottom style="hair"/>
    </border>
    <border>
      <left style="hair"/>
      <right style="hair">
        <color indexed="9"/>
      </right>
      <top style="hair"/>
      <bottom style="thin"/>
    </border>
    <border>
      <left style="hair">
        <color indexed="9"/>
      </left>
      <right style="hair">
        <color indexed="9"/>
      </right>
      <top style="hair"/>
      <bottom style="thin"/>
    </border>
    <border>
      <left style="hair">
        <color indexed="9"/>
      </left>
      <right style="hair"/>
      <top style="hair"/>
      <bottom style="thin"/>
    </border>
    <border>
      <left>
        <color indexed="63"/>
      </left>
      <right style="hair">
        <color indexed="9"/>
      </right>
      <top style="thin"/>
      <bottom style="thin"/>
    </border>
    <border>
      <left style="hair">
        <color indexed="9"/>
      </left>
      <right style="hair"/>
      <top style="thin"/>
      <bottom style="thin"/>
    </border>
    <border>
      <left style="thin"/>
      <right style="thin"/>
      <top style="thin"/>
      <bottom style="hair"/>
    </border>
    <border>
      <left>
        <color indexed="63"/>
      </left>
      <right style="thin"/>
      <top>
        <color indexed="63"/>
      </top>
      <bottom style="hair"/>
    </border>
    <border>
      <left style="hair"/>
      <right style="thin"/>
      <top style="thin"/>
      <bottom style="hair"/>
    </border>
    <border>
      <left style="thin"/>
      <right style="thin"/>
      <top>
        <color indexed="63"/>
      </top>
      <bottom style="hair"/>
    </border>
    <border>
      <left style="thin"/>
      <right style="hair"/>
      <top style="thin"/>
      <bottom style="hair"/>
    </border>
    <border>
      <left style="hair"/>
      <right style="hair">
        <color indexed="9"/>
      </right>
      <top style="hair"/>
      <bottom style="hair"/>
    </border>
    <border>
      <left style="hair">
        <color indexed="9"/>
      </left>
      <right>
        <color indexed="63"/>
      </right>
      <top style="hair"/>
      <bottom style="hair"/>
    </border>
    <border>
      <left style="hair">
        <color indexed="9"/>
      </left>
      <right style="hair">
        <color indexed="9"/>
      </right>
      <top style="hair"/>
      <bottom style="hair"/>
    </border>
    <border>
      <left style="hair"/>
      <right>
        <color indexed="63"/>
      </right>
      <top style="hair"/>
      <bottom style="hair"/>
    </border>
    <border>
      <left>
        <color indexed="63"/>
      </left>
      <right style="hair"/>
      <top style="hair"/>
      <bottom style="hair"/>
    </border>
    <border>
      <left>
        <color indexed="63"/>
      </left>
      <right style="thin"/>
      <top style="thin"/>
      <bottom style="hair"/>
    </border>
    <border>
      <left style="hair"/>
      <right style="thin"/>
      <top style="hair"/>
      <bottom style="thin"/>
    </border>
    <border>
      <left style="thin"/>
      <right style="thin"/>
      <top style="hair"/>
      <bottom style="thin"/>
    </border>
    <border>
      <left style="thin"/>
      <right>
        <color indexed="63"/>
      </right>
      <top style="thin"/>
      <bottom style="hair"/>
    </border>
    <border>
      <left>
        <color indexed="63"/>
      </left>
      <right style="hair">
        <color indexed="9"/>
      </right>
      <top style="hair"/>
      <bottom style="thin"/>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border>
    <border>
      <left style="thin">
        <color indexed="8"/>
      </left>
      <right style="hair">
        <color indexed="8"/>
      </right>
      <top style="thin">
        <color indexed="8"/>
      </top>
      <bottom style="hair"/>
    </border>
    <border>
      <left style="thin">
        <color indexed="8"/>
      </left>
      <right style="thin">
        <color indexed="8"/>
      </right>
      <top style="thin">
        <color indexed="8"/>
      </top>
      <bottom style="hair"/>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thin">
        <color indexed="8"/>
      </right>
      <top style="thin">
        <color indexed="8"/>
      </top>
      <bottom style="hair">
        <color indexed="8"/>
      </bottom>
    </border>
    <border>
      <left style="hair"/>
      <right style="thin"/>
      <top style="thin"/>
      <bottom style="hair">
        <color indexed="9"/>
      </bottom>
    </border>
    <border>
      <left style="hair"/>
      <right style="thin"/>
      <top style="hair">
        <color indexed="9"/>
      </top>
      <bottom style="hair"/>
    </border>
    <border>
      <left style="thin"/>
      <right style="thin"/>
      <top style="thin"/>
      <bottom style="hair">
        <color indexed="9"/>
      </bottom>
    </border>
    <border>
      <left style="thin"/>
      <right style="thin"/>
      <top style="hair">
        <color indexed="9"/>
      </top>
      <bottom style="hair"/>
    </border>
    <border>
      <left>
        <color indexed="63"/>
      </left>
      <right style="hair"/>
      <top>
        <color indexed="63"/>
      </top>
      <bottom style="hair">
        <color indexed="9"/>
      </bottom>
    </border>
    <border>
      <left>
        <color indexed="63"/>
      </left>
      <right style="hair"/>
      <top style="hair">
        <color indexed="9"/>
      </top>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thin"/>
      <top>
        <color indexed="63"/>
      </top>
      <bottom style="hair">
        <color indexed="9"/>
      </bottom>
    </border>
    <border>
      <left style="thin"/>
      <right style="thin"/>
      <top>
        <color indexed="63"/>
      </top>
      <bottom style="hair">
        <color indexed="9"/>
      </bottom>
    </border>
    <border>
      <left style="thin"/>
      <right>
        <color indexed="63"/>
      </right>
      <top style="hair"/>
      <bottom style="thin"/>
    </border>
    <border>
      <left style="hair"/>
      <right style="hair">
        <color indexed="9"/>
      </right>
      <top style="hair"/>
      <bottom style="hair">
        <color indexed="9"/>
      </bottom>
    </border>
    <border>
      <left style="hair">
        <color indexed="9"/>
      </left>
      <right>
        <color indexed="63"/>
      </right>
      <top style="hair"/>
      <bottom style="hair">
        <color indexed="9"/>
      </bottom>
    </border>
    <border>
      <left style="hair"/>
      <right style="hair">
        <color indexed="9"/>
      </right>
      <top style="hair">
        <color indexed="9"/>
      </top>
      <bottom style="hair">
        <color indexed="9"/>
      </bottom>
    </border>
    <border>
      <left style="hair">
        <color indexed="9"/>
      </left>
      <right>
        <color indexed="63"/>
      </right>
      <top style="hair">
        <color indexed="9"/>
      </top>
      <bottom style="hair">
        <color indexed="9"/>
      </bottom>
    </border>
    <border>
      <left style="hair"/>
      <right style="hair">
        <color indexed="9"/>
      </right>
      <top style="hair">
        <color indexed="9"/>
      </top>
      <bottom style="hair"/>
    </border>
    <border>
      <left style="hair">
        <color indexed="9"/>
      </left>
      <right>
        <color indexed="63"/>
      </right>
      <top style="hair">
        <color indexed="9"/>
      </top>
      <bottom style="hair"/>
    </border>
    <border>
      <left style="hair">
        <color indexed="9"/>
      </left>
      <right style="hair">
        <color indexed="9"/>
      </right>
      <top style="hair"/>
      <bottom style="hair">
        <color indexed="9"/>
      </bottom>
    </border>
    <border>
      <left style="hair">
        <color indexed="9"/>
      </left>
      <right style="hair">
        <color indexed="9"/>
      </right>
      <top style="hair">
        <color indexed="9"/>
      </top>
      <bottom style="hair">
        <color indexed="9"/>
      </bottom>
    </border>
    <border>
      <left style="hair">
        <color indexed="9"/>
      </left>
      <right style="hair">
        <color indexed="9"/>
      </right>
      <top style="hair">
        <color indexed="9"/>
      </top>
      <bottom style="hair"/>
    </border>
    <border>
      <left>
        <color indexed="63"/>
      </left>
      <right style="thin"/>
      <top style="thin"/>
      <bottom style="hair">
        <color indexed="9"/>
      </bottom>
    </border>
    <border>
      <left>
        <color indexed="63"/>
      </left>
      <right style="thin"/>
      <top style="hair">
        <color indexed="9"/>
      </top>
      <bottom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hair">
        <color indexed="9"/>
      </bottom>
    </border>
    <border>
      <left>
        <color indexed="63"/>
      </left>
      <right style="thin"/>
      <top style="hair"/>
      <bottom style="thin"/>
    </border>
    <border>
      <left style="thin"/>
      <right style="hair"/>
      <top style="hair"/>
      <bottom style="thin"/>
    </border>
    <border>
      <left style="thin"/>
      <right style="hair"/>
      <top style="hair"/>
      <bottom style="hair"/>
    </border>
    <border>
      <left style="hair">
        <color indexed="9"/>
      </left>
      <right style="hair"/>
      <top style="hair"/>
      <bottom style="hair">
        <color indexed="9"/>
      </bottom>
    </border>
    <border>
      <left style="hair"/>
      <right style="hair">
        <color indexed="9"/>
      </right>
      <top style="hair">
        <color indexed="9"/>
      </top>
      <bottom style="thin"/>
    </border>
    <border>
      <left style="hair">
        <color indexed="9"/>
      </left>
      <right style="hair"/>
      <top style="hair">
        <color indexed="9"/>
      </top>
      <bottom style="thin"/>
    </border>
    <border>
      <left style="hair"/>
      <right style="thin"/>
      <top style="hair"/>
      <bottom style="hair">
        <color indexed="9"/>
      </bottom>
    </border>
    <border>
      <left style="thin"/>
      <right style="thin"/>
      <top style="hair"/>
      <bottom style="hair">
        <color indexed="9"/>
      </bottom>
    </border>
    <border>
      <left style="hair"/>
      <right style="thin"/>
      <top>
        <color indexed="63"/>
      </top>
      <bottom style="hair"/>
    </border>
    <border>
      <left style="thin"/>
      <right style="thin"/>
      <top style="hair"/>
      <bottom>
        <color indexed="63"/>
      </bottom>
    </border>
    <border>
      <left style="hair"/>
      <right style="thin"/>
      <top style="hair">
        <color indexed="9"/>
      </top>
      <bottom style="hair">
        <color indexed="9"/>
      </bottom>
    </border>
    <border>
      <left style="thin"/>
      <right style="thin"/>
      <top style="hair">
        <color indexed="9"/>
      </top>
      <bottom style="hair">
        <color indexed="9"/>
      </bottom>
    </border>
  </borders>
  <cellStyleXfs count="25">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0" fillId="0" borderId="0">
      <alignment/>
      <protection/>
    </xf>
    <xf numFmtId="0" fontId="0" fillId="0" borderId="0" applyFill="0" applyBorder="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0">
      <alignment vertical="center"/>
      <protection/>
    </xf>
  </cellStyleXfs>
  <cellXfs count="1288">
    <xf numFmtId="0" fontId="0" fillId="0" borderId="0" xfId="0" applyAlignment="1">
      <alignment/>
    </xf>
    <xf numFmtId="0" fontId="5" fillId="0" borderId="0" xfId="0" applyFont="1" applyFill="1" applyBorder="1" applyAlignment="1">
      <alignment horizontal="centerContinuous" vertical="center"/>
    </xf>
    <xf numFmtId="0" fontId="4" fillId="0" borderId="0" xfId="0" applyFont="1" applyFill="1" applyBorder="1" applyAlignment="1">
      <alignment horizontal="centerContinuous"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pplyFill="1" applyBorder="1" applyAlignment="1">
      <alignment horizontal="lef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left" vertical="center"/>
    </xf>
    <xf numFmtId="0" fontId="7" fillId="2" borderId="0" xfId="0" applyFont="1" applyFill="1" applyBorder="1" applyAlignment="1">
      <alignment vertical="center"/>
    </xf>
    <xf numFmtId="0" fontId="7" fillId="0" borderId="0" xfId="0" applyFont="1" applyAlignment="1">
      <alignment horizontal="right" vertical="center"/>
    </xf>
    <xf numFmtId="0" fontId="4" fillId="2" borderId="0" xfId="0" applyFont="1" applyFill="1" applyBorder="1" applyAlignment="1">
      <alignment horizontal="left" vertical="center"/>
    </xf>
    <xf numFmtId="0" fontId="7" fillId="0" borderId="0" xfId="0" applyFont="1" applyAlignment="1">
      <alignment vertical="center"/>
    </xf>
    <xf numFmtId="0" fontId="7" fillId="2" borderId="0" xfId="0" applyFont="1" applyFill="1" applyBorder="1" applyAlignment="1">
      <alignment horizontal="left" vertical="center"/>
    </xf>
    <xf numFmtId="0" fontId="7" fillId="3" borderId="0" xfId="0" applyFont="1" applyFill="1" applyBorder="1" applyAlignment="1">
      <alignment horizontal="left" vertical="center"/>
    </xf>
    <xf numFmtId="0" fontId="6" fillId="2" borderId="0" xfId="0" applyFont="1" applyFill="1" applyBorder="1" applyAlignment="1">
      <alignment horizontal="left" vertical="center"/>
    </xf>
    <xf numFmtId="0" fontId="6" fillId="4" borderId="0" xfId="0" applyFont="1" applyFill="1" applyBorder="1" applyAlignment="1">
      <alignment horizontal="left" vertical="center"/>
    </xf>
    <xf numFmtId="0" fontId="6" fillId="2" borderId="0" xfId="0" applyFont="1" applyFill="1" applyBorder="1" applyAlignment="1">
      <alignment horizontal="center" vertical="center"/>
    </xf>
    <xf numFmtId="174" fontId="13" fillId="0" borderId="0" xfId="0" applyNumberFormat="1" applyFont="1" applyFill="1" applyBorder="1" applyAlignment="1">
      <alignment vertical="center"/>
    </xf>
    <xf numFmtId="0" fontId="6" fillId="2" borderId="0" xfId="0" applyFont="1" applyFill="1" applyBorder="1" applyAlignment="1">
      <alignment vertical="center"/>
    </xf>
    <xf numFmtId="0" fontId="4" fillId="0" borderId="0" xfId="0" applyFont="1" applyAlignment="1">
      <alignment vertical="center"/>
    </xf>
    <xf numFmtId="176" fontId="4" fillId="0" borderId="0" xfId="22" applyNumberFormat="1" applyFont="1" applyFill="1" applyBorder="1" applyAlignment="1">
      <alignment vertical="center"/>
    </xf>
    <xf numFmtId="176" fontId="4" fillId="0" borderId="0" xfId="0" applyNumberFormat="1" applyFont="1" applyFill="1" applyBorder="1" applyAlignment="1">
      <alignment vertical="center"/>
    </xf>
    <xf numFmtId="0" fontId="4" fillId="2" borderId="0" xfId="0" applyFont="1" applyFill="1" applyBorder="1" applyAlignment="1">
      <alignment vertical="center"/>
    </xf>
    <xf numFmtId="49" fontId="4"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0" xfId="0" applyFont="1" applyAlignment="1">
      <alignment horizontal="right" vertical="center"/>
    </xf>
    <xf numFmtId="0" fontId="6" fillId="0" borderId="0" xfId="0" applyFont="1" applyAlignment="1">
      <alignment horizontal="center" vertical="center"/>
    </xf>
    <xf numFmtId="3" fontId="6" fillId="0" borderId="0" xfId="22" applyNumberFormat="1" applyFont="1" applyBorder="1" applyAlignment="1">
      <alignment horizontal="right" vertical="center"/>
    </xf>
    <xf numFmtId="3" fontId="6" fillId="2" borderId="0" xfId="22" applyNumberFormat="1" applyFont="1" applyFill="1" applyBorder="1" applyAlignment="1">
      <alignment horizontal="right" vertical="center"/>
    </xf>
    <xf numFmtId="3" fontId="7" fillId="2" borderId="0" xfId="22" applyNumberFormat="1" applyFont="1" applyFill="1" applyBorder="1" applyAlignment="1">
      <alignment horizontal="right" vertical="center"/>
    </xf>
    <xf numFmtId="3" fontId="7" fillId="5" borderId="0" xfId="22" applyNumberFormat="1" applyFont="1" applyFill="1" applyBorder="1" applyAlignment="1">
      <alignment horizontal="right" vertical="center"/>
    </xf>
    <xf numFmtId="49" fontId="7" fillId="2" borderId="0" xfId="0" applyNumberFormat="1" applyFont="1" applyFill="1" applyBorder="1" applyAlignment="1">
      <alignment vertical="center"/>
    </xf>
    <xf numFmtId="3" fontId="5" fillId="2" borderId="0" xfId="22"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10" fontId="7" fillId="6" borderId="1" xfId="21" applyNumberFormat="1" applyFont="1" applyFill="1" applyBorder="1" applyAlignment="1">
      <alignment horizontal="right" vertical="center"/>
    </xf>
    <xf numFmtId="10" fontId="7" fillId="6" borderId="2" xfId="21" applyNumberFormat="1" applyFont="1" applyFill="1" applyBorder="1" applyAlignment="1">
      <alignment horizontal="right" vertical="center"/>
    </xf>
    <xf numFmtId="0" fontId="7" fillId="0" borderId="0" xfId="0" applyFont="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7" fillId="2" borderId="0" xfId="0" applyFont="1" applyFill="1" applyBorder="1" applyAlignment="1">
      <alignment vertical="center"/>
    </xf>
    <xf numFmtId="3" fontId="7" fillId="0" borderId="0" xfId="0" applyNumberFormat="1" applyFont="1" applyFill="1" applyBorder="1" applyAlignment="1">
      <alignment horizontal="right" vertical="center"/>
    </xf>
    <xf numFmtId="3" fontId="7" fillId="0" borderId="0" xfId="22" applyNumberFormat="1" applyFont="1" applyFill="1" applyBorder="1" applyAlignment="1">
      <alignment horizontal="right" vertical="center"/>
    </xf>
    <xf numFmtId="4" fontId="7" fillId="0" borderId="0" xfId="22" applyNumberFormat="1" applyFont="1" applyFill="1" applyBorder="1" applyAlignment="1">
      <alignment horizontal="right" vertical="center"/>
    </xf>
    <xf numFmtId="0" fontId="7" fillId="2" borderId="0" xfId="0" applyFont="1" applyFill="1" applyAlignment="1">
      <alignment vertical="center"/>
    </xf>
    <xf numFmtId="3" fontId="7" fillId="0" borderId="0" xfId="0" applyNumberFormat="1" applyFont="1" applyAlignment="1">
      <alignment vertical="center"/>
    </xf>
    <xf numFmtId="0" fontId="7" fillId="0" borderId="0" xfId="0" applyFont="1" applyAlignment="1">
      <alignment horizontal="center" vertical="center"/>
    </xf>
    <xf numFmtId="0" fontId="1" fillId="0" borderId="3" xfId="0" applyFont="1" applyBorder="1" applyAlignment="1">
      <alignment vertical="center"/>
    </xf>
    <xf numFmtId="3" fontId="16" fillId="2" borderId="0" xfId="22" applyNumberFormat="1" applyFont="1" applyFill="1" applyBorder="1" applyAlignment="1">
      <alignment horizontal="right" vertical="center"/>
    </xf>
    <xf numFmtId="49" fontId="16" fillId="2" borderId="0" xfId="0" applyNumberFormat="1" applyFont="1" applyFill="1" applyBorder="1" applyAlignment="1">
      <alignment horizontal="left" vertical="center"/>
    </xf>
    <xf numFmtId="3" fontId="16" fillId="2" borderId="0" xfId="22" applyNumberFormat="1" applyFont="1" applyFill="1" applyBorder="1" applyAlignment="1">
      <alignment horizontal="center" vertical="center"/>
    </xf>
    <xf numFmtId="0" fontId="9" fillId="0" borderId="0" xfId="0" applyFont="1" applyFill="1" applyBorder="1" applyAlignment="1">
      <alignment horizontal="right" vertical="center"/>
    </xf>
    <xf numFmtId="0" fontId="20" fillId="0" borderId="0" xfId="0" applyFont="1" applyFill="1" applyBorder="1" applyAlignment="1">
      <alignment vertical="center"/>
    </xf>
    <xf numFmtId="0" fontId="18" fillId="0" borderId="0" xfId="0" applyFont="1" applyFill="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22" fillId="0" borderId="0" xfId="0" applyFont="1" applyFill="1" applyBorder="1" applyAlignment="1" quotePrefix="1">
      <alignment horizontal="left" vertical="center"/>
    </xf>
    <xf numFmtId="0" fontId="9" fillId="0" borderId="0" xfId="0" applyFont="1" applyFill="1" applyBorder="1" applyAlignment="1" quotePrefix="1">
      <alignment horizontal="lef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Fill="1" applyBorder="1" applyAlignment="1">
      <alignment horizontal="centerContinuous" vertical="center"/>
    </xf>
    <xf numFmtId="0" fontId="15" fillId="0" borderId="0" xfId="0" applyFont="1" applyFill="1" applyBorder="1" applyAlignment="1">
      <alignment horizontal="right" vertical="center"/>
    </xf>
    <xf numFmtId="17" fontId="15" fillId="2" borderId="0" xfId="0" applyNumberFormat="1" applyFont="1" applyFill="1" applyAlignment="1" quotePrefix="1">
      <alignment horizontal="right" vertical="center"/>
    </xf>
    <xf numFmtId="0" fontId="6" fillId="0" borderId="0" xfId="0" applyFont="1" applyFill="1" applyBorder="1" applyAlignment="1">
      <alignment horizontal="left" vertical="center"/>
    </xf>
    <xf numFmtId="0" fontId="1" fillId="0" borderId="0" xfId="0" applyFont="1" applyFill="1" applyBorder="1" applyAlignment="1">
      <alignment vertical="center"/>
    </xf>
    <xf numFmtId="0" fontId="5" fillId="0" borderId="0" xfId="0" applyFont="1" applyFill="1" applyBorder="1" applyAlignment="1">
      <alignment horizontal="left" vertical="center"/>
    </xf>
    <xf numFmtId="43" fontId="0" fillId="0" borderId="0" xfId="22" applyFont="1" applyAlignment="1">
      <alignment vertical="center"/>
    </xf>
    <xf numFmtId="43" fontId="0" fillId="0" borderId="0" xfId="22" applyFont="1" applyFill="1" applyBorder="1" applyAlignment="1">
      <alignment vertical="center"/>
    </xf>
    <xf numFmtId="176"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74" fontId="0" fillId="0" borderId="0" xfId="0" applyNumberFormat="1" applyFont="1" applyFill="1" applyBorder="1" applyAlignment="1">
      <alignmen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10" fontId="0" fillId="0" borderId="0" xfId="0" applyNumberFormat="1" applyFont="1" applyAlignment="1">
      <alignment vertical="center"/>
    </xf>
    <xf numFmtId="0" fontId="0" fillId="0" borderId="3" xfId="0" applyFont="1" applyBorder="1" applyAlignment="1">
      <alignment vertical="center"/>
    </xf>
    <xf numFmtId="0" fontId="0" fillId="2" borderId="0" xfId="0" applyFont="1" applyFill="1" applyAlignment="1">
      <alignment vertical="center"/>
    </xf>
    <xf numFmtId="0" fontId="7" fillId="0"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174" fontId="6" fillId="2"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0" fillId="0" borderId="0" xfId="0" applyFont="1" applyFill="1" applyAlignment="1">
      <alignment vertical="center"/>
    </xf>
    <xf numFmtId="10" fontId="7" fillId="0" borderId="0" xfId="22" applyNumberFormat="1" applyFont="1" applyBorder="1" applyAlignment="1">
      <alignment vertical="center"/>
    </xf>
    <xf numFmtId="10" fontId="7" fillId="0" borderId="1" xfId="22" applyNumberFormat="1" applyFont="1" applyBorder="1" applyAlignment="1">
      <alignment vertical="center"/>
    </xf>
    <xf numFmtId="10" fontId="7" fillId="0" borderId="7" xfId="22" applyNumberFormat="1" applyFont="1" applyBorder="1" applyAlignment="1">
      <alignment vertical="center"/>
    </xf>
    <xf numFmtId="10" fontId="7" fillId="0" borderId="2" xfId="22" applyNumberFormat="1" applyFont="1" applyBorder="1" applyAlignment="1">
      <alignment vertical="center"/>
    </xf>
    <xf numFmtId="10" fontId="7" fillId="0" borderId="0" xfId="0" applyNumberFormat="1" applyFont="1" applyAlignment="1">
      <alignment vertical="center"/>
    </xf>
    <xf numFmtId="0" fontId="4" fillId="0" borderId="0" xfId="0" applyFont="1" applyAlignment="1">
      <alignment horizontal="left" vertical="center"/>
    </xf>
    <xf numFmtId="0" fontId="4" fillId="0" borderId="0" xfId="0" applyNumberFormat="1" applyFont="1" applyFill="1" applyBorder="1" applyAlignment="1">
      <alignment vertical="center"/>
    </xf>
    <xf numFmtId="176" fontId="7" fillId="0" borderId="0" xfId="0" applyNumberFormat="1" applyFont="1" applyAlignment="1">
      <alignment vertical="center"/>
    </xf>
    <xf numFmtId="43" fontId="6" fillId="2" borderId="0" xfId="22" applyFont="1" applyFill="1" applyBorder="1" applyAlignment="1">
      <alignment horizontal="right" vertical="center"/>
    </xf>
    <xf numFmtId="176" fontId="7" fillId="0" borderId="0" xfId="22" applyNumberFormat="1" applyFont="1" applyAlignment="1">
      <alignment vertical="center"/>
    </xf>
    <xf numFmtId="3" fontId="0" fillId="0" borderId="0" xfId="0" applyNumberFormat="1" applyFont="1" applyAlignment="1">
      <alignment vertical="center"/>
    </xf>
    <xf numFmtId="3" fontId="5" fillId="0" borderId="0" xfId="0" applyNumberFormat="1" applyFont="1" applyFill="1" applyBorder="1" applyAlignment="1">
      <alignment horizontal="centerContinuous" vertical="center"/>
    </xf>
    <xf numFmtId="0" fontId="0" fillId="0" borderId="0" xfId="0" applyAlignment="1">
      <alignment vertical="center"/>
    </xf>
    <xf numFmtId="177" fontId="7" fillId="0" borderId="0" xfId="0" applyNumberFormat="1" applyFont="1" applyAlignment="1">
      <alignment vertical="center"/>
    </xf>
    <xf numFmtId="3" fontId="7" fillId="0" borderId="0" xfId="0" applyNumberFormat="1" applyFont="1" applyAlignment="1" applyProtection="1">
      <alignment horizontal="right" vertical="center"/>
      <protection locked="0"/>
    </xf>
    <xf numFmtId="0" fontId="14" fillId="0" borderId="0" xfId="0" applyFont="1" applyFill="1" applyBorder="1" applyAlignment="1">
      <alignment horizontal="left" vertical="center"/>
    </xf>
    <xf numFmtId="0" fontId="9" fillId="0" borderId="0" xfId="0" applyFont="1" applyFill="1" applyBorder="1" applyAlignment="1">
      <alignment horizontal="center" vertical="center"/>
    </xf>
    <xf numFmtId="2" fontId="14" fillId="0" borderId="0" xfId="0" applyNumberFormat="1" applyFont="1" applyFill="1" applyBorder="1" applyAlignment="1">
      <alignment horizontal="right" vertical="center"/>
    </xf>
    <xf numFmtId="3" fontId="14" fillId="0" borderId="0" xfId="0" applyNumberFormat="1" applyFont="1" applyFill="1" applyBorder="1" applyAlignment="1">
      <alignment vertical="center"/>
    </xf>
    <xf numFmtId="3" fontId="9" fillId="0" borderId="0" xfId="0" applyNumberFormat="1" applyFont="1" applyFill="1" applyBorder="1" applyAlignment="1">
      <alignment horizontal="left" vertical="center"/>
    </xf>
    <xf numFmtId="4" fontId="14" fillId="0" borderId="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7" fillId="0" borderId="0" xfId="0" applyFont="1" applyFill="1" applyAlignment="1">
      <alignment vertical="center"/>
    </xf>
    <xf numFmtId="49" fontId="6" fillId="0" borderId="0" xfId="22" applyNumberFormat="1" applyFont="1" applyFill="1" applyBorder="1" applyAlignment="1">
      <alignment vertical="center"/>
    </xf>
    <xf numFmtId="49" fontId="6" fillId="0" borderId="0" xfId="22" applyNumberFormat="1" applyFont="1" applyFill="1" applyBorder="1" applyAlignment="1">
      <alignment horizontal="center" vertical="center"/>
    </xf>
    <xf numFmtId="3" fontId="6" fillId="0" borderId="0" xfId="22" applyNumberFormat="1" applyFont="1" applyFill="1" applyBorder="1" applyAlignment="1">
      <alignment horizontal="right" vertical="center"/>
    </xf>
    <xf numFmtId="3" fontId="7" fillId="0" borderId="0" xfId="0" applyNumberFormat="1" applyFont="1" applyFill="1" applyAlignment="1">
      <alignment vertical="center"/>
    </xf>
    <xf numFmtId="49" fontId="7" fillId="0" borderId="0" xfId="22" applyNumberFormat="1" applyFont="1" applyFill="1" applyBorder="1" applyAlignment="1">
      <alignment vertical="center"/>
    </xf>
    <xf numFmtId="49" fontId="7" fillId="0" borderId="0" xfId="22"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 fontId="14"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left" vertical="center"/>
    </xf>
    <xf numFmtId="0" fontId="14" fillId="0" borderId="0" xfId="0" applyFont="1" applyFill="1" applyBorder="1" applyAlignment="1">
      <alignment vertical="center"/>
    </xf>
    <xf numFmtId="3" fontId="9" fillId="0" borderId="0" xfId="0" applyNumberFormat="1" applyFont="1" applyFill="1" applyBorder="1" applyAlignment="1">
      <alignment vertical="center"/>
    </xf>
    <xf numFmtId="4"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4" fontId="9" fillId="0" borderId="0" xfId="0" applyNumberFormat="1" applyFont="1" applyFill="1" applyBorder="1" applyAlignment="1" quotePrefix="1">
      <alignment horizontal="right" vertical="center"/>
    </xf>
    <xf numFmtId="3" fontId="9"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left" vertical="center"/>
    </xf>
    <xf numFmtId="3" fontId="9" fillId="0" borderId="0" xfId="0"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2"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quotePrefix="1">
      <alignment horizontal="centerContinuous" vertical="center"/>
    </xf>
    <xf numFmtId="0" fontId="0" fillId="0" borderId="0" xfId="0" applyFill="1" applyAlignment="1">
      <alignment vertical="center"/>
    </xf>
    <xf numFmtId="174" fontId="6" fillId="0" borderId="0" xfId="0" applyNumberFormat="1" applyFont="1" applyFill="1" applyBorder="1" applyAlignment="1">
      <alignment horizontal="right" vertical="center"/>
    </xf>
    <xf numFmtId="177" fontId="0" fillId="0" borderId="0" xfId="0" applyNumberFormat="1"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14" fillId="0" borderId="0" xfId="0" applyFont="1" applyFill="1" applyAlignment="1">
      <alignment vertical="center"/>
    </xf>
    <xf numFmtId="0" fontId="9" fillId="0" borderId="0" xfId="0" applyFont="1" applyFill="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Fill="1" applyBorder="1" applyAlignment="1">
      <alignment horizontal="centerContinuous" vertical="center"/>
    </xf>
    <xf numFmtId="0" fontId="18" fillId="0" borderId="0" xfId="0" applyFont="1" applyFill="1" applyBorder="1" applyAlignment="1">
      <alignment vertical="center"/>
    </xf>
    <xf numFmtId="0" fontId="0" fillId="0" borderId="0" xfId="0" applyFont="1" applyAlignment="1">
      <alignment/>
    </xf>
    <xf numFmtId="0" fontId="1" fillId="0" borderId="0" xfId="0" applyFont="1" applyFill="1" applyAlignment="1">
      <alignment vertical="center"/>
    </xf>
    <xf numFmtId="10" fontId="7" fillId="0" borderId="0" xfId="0" applyNumberFormat="1" applyFont="1" applyFill="1" applyBorder="1" applyAlignment="1">
      <alignment horizontal="right" vertical="center"/>
    </xf>
    <xf numFmtId="0" fontId="27" fillId="2" borderId="0" xfId="0" applyFont="1" applyFill="1" applyBorder="1" applyAlignment="1">
      <alignment vertical="center"/>
    </xf>
    <xf numFmtId="0" fontId="7" fillId="0" borderId="0" xfId="0" applyFont="1" applyAlignment="1">
      <alignment/>
    </xf>
    <xf numFmtId="3" fontId="6" fillId="0" borderId="0" xfId="0" applyNumberFormat="1" applyFont="1" applyBorder="1" applyAlignment="1">
      <alignment horizontal="right" vertical="center"/>
    </xf>
    <xf numFmtId="49"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17" fontId="7" fillId="0" borderId="0" xfId="0" applyNumberFormat="1" applyFont="1" applyFill="1" applyBorder="1" applyAlignment="1">
      <alignment vertical="center"/>
    </xf>
    <xf numFmtId="0" fontId="7" fillId="0" borderId="0" xfId="0" applyFont="1" applyFill="1" applyBorder="1" applyAlignment="1">
      <alignment horizontal="right" vertical="center"/>
    </xf>
    <xf numFmtId="1" fontId="6" fillId="0" borderId="0" xfId="0" applyNumberFormat="1" applyFont="1" applyFill="1" applyBorder="1" applyAlignment="1">
      <alignment horizontal="right" vertical="center"/>
    </xf>
    <xf numFmtId="176" fontId="7" fillId="0" borderId="0" xfId="22" applyNumberFormat="1" applyFont="1" applyFill="1" applyBorder="1" applyAlignment="1">
      <alignment vertical="center"/>
    </xf>
    <xf numFmtId="49" fontId="20" fillId="2" borderId="0" xfId="0" applyNumberFormat="1" applyFont="1" applyFill="1" applyBorder="1" applyAlignment="1">
      <alignment horizontal="center" vertical="center"/>
    </xf>
    <xf numFmtId="0" fontId="20" fillId="2" borderId="0" xfId="0" applyFont="1" applyFill="1" applyAlignment="1">
      <alignment horizontal="center" vertical="center"/>
    </xf>
    <xf numFmtId="3" fontId="20" fillId="2" borderId="0" xfId="0" applyNumberFormat="1" applyFont="1" applyFill="1" applyAlignment="1">
      <alignment horizontal="center" vertical="center"/>
    </xf>
    <xf numFmtId="0" fontId="20" fillId="0" borderId="0" xfId="0" applyFont="1" applyFill="1" applyBorder="1" applyAlignment="1">
      <alignment horizontal="right" vertical="center"/>
    </xf>
    <xf numFmtId="0" fontId="29" fillId="2" borderId="0" xfId="0" applyFont="1" applyFill="1" applyAlignment="1" quotePrefix="1">
      <alignment horizontal="center" vertical="center"/>
    </xf>
    <xf numFmtId="0" fontId="0" fillId="0" borderId="0" xfId="0" applyFont="1" applyFill="1" applyBorder="1" applyAlignment="1">
      <alignment horizontal="centerContinuous" vertical="center" wrapText="1"/>
    </xf>
    <xf numFmtId="0" fontId="1" fillId="0" borderId="0" xfId="0" applyFont="1" applyFill="1" applyBorder="1" applyAlignment="1">
      <alignment horizontal="right" vertical="center"/>
    </xf>
    <xf numFmtId="0" fontId="0" fillId="0" borderId="0" xfId="0" applyFont="1" applyFill="1" applyBorder="1" applyAlignment="1">
      <alignment vertical="center" wrapText="1"/>
    </xf>
    <xf numFmtId="0" fontId="27" fillId="2" borderId="0" xfId="0" applyFont="1" applyFill="1" applyAlignment="1">
      <alignment vertical="center"/>
    </xf>
    <xf numFmtId="0" fontId="0" fillId="0" borderId="8" xfId="0" applyFont="1" applyBorder="1" applyAlignment="1">
      <alignment vertical="center"/>
    </xf>
    <xf numFmtId="49" fontId="20" fillId="0" borderId="0" xfId="0" applyNumberFormat="1" applyFont="1" applyFill="1" applyAlignment="1">
      <alignment horizontal="right" vertical="center"/>
    </xf>
    <xf numFmtId="43" fontId="0" fillId="0" borderId="0" xfId="22" applyFont="1" applyFill="1" applyBorder="1" applyAlignment="1">
      <alignment horizontal="centerContinuous" vertical="center" wrapText="1"/>
    </xf>
    <xf numFmtId="0" fontId="1" fillId="2" borderId="0" xfId="0" applyFont="1" applyFill="1" applyAlignment="1">
      <alignment vertical="center"/>
    </xf>
    <xf numFmtId="0" fontId="1" fillId="2" borderId="0" xfId="0" applyFont="1" applyFill="1" applyBorder="1" applyAlignment="1">
      <alignment horizontal="center" vertical="center"/>
    </xf>
    <xf numFmtId="0" fontId="1" fillId="0" borderId="0" xfId="0" applyFont="1" applyAlignment="1">
      <alignment horizontal="center" vertical="center"/>
    </xf>
    <xf numFmtId="0" fontId="18" fillId="2" borderId="0" xfId="0" applyFont="1" applyFill="1" applyBorder="1" applyAlignment="1">
      <alignment vertical="center"/>
    </xf>
    <xf numFmtId="0" fontId="18" fillId="0" borderId="0" xfId="0" applyFont="1" applyFill="1" applyBorder="1" applyAlignment="1">
      <alignment horizontal="centerContinuous" vertical="center" wrapText="1"/>
    </xf>
    <xf numFmtId="43" fontId="7" fillId="0" borderId="0" xfId="22" applyFont="1" applyAlignment="1">
      <alignment vertical="center"/>
    </xf>
    <xf numFmtId="0" fontId="6" fillId="0" borderId="0" xfId="0" applyFont="1" applyAlignment="1">
      <alignment horizontal="centerContinuous" vertical="center"/>
    </xf>
    <xf numFmtId="0" fontId="9" fillId="0" borderId="0" xfId="0" applyFont="1" applyFill="1" applyBorder="1" applyAlignment="1">
      <alignment horizontal="centerContinuous" vertical="center"/>
    </xf>
    <xf numFmtId="0" fontId="0" fillId="2" borderId="0" xfId="0" applyFont="1" applyFill="1" applyBorder="1" applyAlignment="1">
      <alignment horizontal="centerContinuous" vertical="center"/>
    </xf>
    <xf numFmtId="10" fontId="7" fillId="2" borderId="0" xfId="0" applyNumberFormat="1" applyFont="1" applyFill="1" applyBorder="1" applyAlignment="1">
      <alignment horizontal="right" vertical="center"/>
    </xf>
    <xf numFmtId="10" fontId="7" fillId="2" borderId="0" xfId="0" applyNumberFormat="1" applyFont="1" applyFill="1" applyBorder="1" applyAlignment="1">
      <alignment vertical="center"/>
    </xf>
    <xf numFmtId="3" fontId="9" fillId="0" borderId="0" xfId="0" applyNumberFormat="1" applyFont="1" applyFill="1" applyBorder="1" applyAlignment="1" quotePrefix="1">
      <alignment horizontal="right" vertical="center"/>
    </xf>
    <xf numFmtId="3" fontId="9" fillId="0" borderId="0" xfId="0" applyNumberFormat="1" applyFont="1" applyFill="1" applyAlignment="1">
      <alignment horizontal="right" vertical="center"/>
    </xf>
    <xf numFmtId="3" fontId="7" fillId="0" borderId="0" xfId="0" applyNumberFormat="1" applyFont="1" applyAlignment="1">
      <alignment horizontal="right" vertical="center"/>
    </xf>
    <xf numFmtId="176" fontId="7" fillId="0" borderId="0" xfId="0" applyNumberFormat="1" applyFont="1" applyFill="1" applyBorder="1" applyAlignment="1">
      <alignment vertical="center"/>
    </xf>
    <xf numFmtId="10" fontId="0" fillId="2" borderId="0" xfId="0" applyNumberFormat="1" applyFont="1" applyFill="1" applyBorder="1" applyAlignment="1">
      <alignment vertical="center"/>
    </xf>
    <xf numFmtId="176" fontId="7" fillId="0" borderId="0" xfId="22" applyNumberFormat="1" applyFont="1" applyFill="1" applyAlignment="1">
      <alignment horizontal="center" vertical="center"/>
    </xf>
    <xf numFmtId="10" fontId="0" fillId="0" borderId="0" xfId="0" applyNumberFormat="1" applyFont="1" applyBorder="1" applyAlignment="1">
      <alignment vertical="center"/>
    </xf>
    <xf numFmtId="0" fontId="27" fillId="0" borderId="0" xfId="0" applyFont="1" applyFill="1" applyAlignment="1">
      <alignment vertical="center"/>
    </xf>
    <xf numFmtId="0" fontId="20" fillId="0" borderId="0" xfId="0" applyFont="1" applyFill="1" applyBorder="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center"/>
    </xf>
    <xf numFmtId="49" fontId="9" fillId="0" borderId="9" xfId="0" applyNumberFormat="1" applyFont="1" applyFill="1" applyBorder="1" applyAlignment="1">
      <alignment horizontal="left" vertical="center"/>
    </xf>
    <xf numFmtId="49" fontId="9" fillId="0" borderId="10" xfId="0" applyNumberFormat="1" applyFont="1" applyFill="1" applyBorder="1" applyAlignment="1">
      <alignment horizontal="left" vertical="center"/>
    </xf>
    <xf numFmtId="49" fontId="6" fillId="0" borderId="11" xfId="22" applyNumberFormat="1" applyFont="1" applyFill="1" applyBorder="1" applyAlignment="1">
      <alignment vertical="center"/>
    </xf>
    <xf numFmtId="49" fontId="7" fillId="0" borderId="11" xfId="22" applyNumberFormat="1" applyFont="1" applyFill="1" applyBorder="1" applyAlignment="1">
      <alignment vertical="center"/>
    </xf>
    <xf numFmtId="49" fontId="7" fillId="0" borderId="11" xfId="0" applyNumberFormat="1" applyFont="1" applyFill="1" applyBorder="1" applyAlignment="1">
      <alignment vertical="center"/>
    </xf>
    <xf numFmtId="0" fontId="6" fillId="0" borderId="11" xfId="0" applyFont="1" applyFill="1" applyBorder="1" applyAlignment="1">
      <alignment vertical="center"/>
    </xf>
    <xf numFmtId="49" fontId="6" fillId="0" borderId="12" xfId="22" applyNumberFormat="1" applyFont="1" applyFill="1" applyBorder="1" applyAlignment="1">
      <alignment vertical="center"/>
    </xf>
    <xf numFmtId="49" fontId="7" fillId="0" borderId="12" xfId="22" applyNumberFormat="1" applyFont="1" applyFill="1" applyBorder="1" applyAlignment="1">
      <alignment horizontal="center" vertical="center"/>
    </xf>
    <xf numFmtId="2" fontId="6" fillId="0" borderId="13" xfId="0" applyNumberFormat="1" applyFont="1" applyBorder="1" applyAlignment="1">
      <alignment horizontal="center" vertical="center"/>
    </xf>
    <xf numFmtId="49" fontId="6" fillId="0" borderId="14" xfId="0" applyNumberFormat="1" applyFont="1" applyFill="1" applyBorder="1" applyAlignment="1">
      <alignment vertical="center"/>
    </xf>
    <xf numFmtId="49" fontId="6" fillId="0" borderId="15" xfId="0" applyNumberFormat="1" applyFont="1" applyFill="1" applyBorder="1" applyAlignment="1">
      <alignment vertical="center"/>
    </xf>
    <xf numFmtId="3" fontId="6" fillId="0" borderId="15" xfId="22" applyNumberFormat="1" applyFont="1" applyFill="1" applyBorder="1" applyAlignment="1">
      <alignment horizontal="right" vertical="center"/>
    </xf>
    <xf numFmtId="3" fontId="6" fillId="0" borderId="16" xfId="22" applyNumberFormat="1" applyFont="1" applyFill="1" applyBorder="1" applyAlignment="1">
      <alignment horizontal="right" vertical="center"/>
    </xf>
    <xf numFmtId="49" fontId="7" fillId="0" borderId="17" xfId="0" applyNumberFormat="1" applyFont="1" applyFill="1" applyBorder="1" applyAlignment="1">
      <alignment vertical="center"/>
    </xf>
    <xf numFmtId="3" fontId="7" fillId="0" borderId="18" xfId="22" applyNumberFormat="1" applyFont="1" applyFill="1" applyBorder="1" applyAlignment="1">
      <alignment horizontal="right" vertical="center"/>
    </xf>
    <xf numFmtId="49" fontId="7" fillId="0" borderId="19" xfId="0" applyNumberFormat="1" applyFont="1" applyFill="1" applyBorder="1" applyAlignment="1">
      <alignment vertical="center"/>
    </xf>
    <xf numFmtId="49" fontId="7" fillId="0" borderId="20" xfId="0" applyNumberFormat="1" applyFont="1" applyFill="1" applyBorder="1" applyAlignment="1">
      <alignment vertical="center"/>
    </xf>
    <xf numFmtId="3" fontId="7" fillId="0" borderId="20" xfId="22" applyNumberFormat="1" applyFont="1" applyFill="1" applyBorder="1" applyAlignment="1">
      <alignment horizontal="right" vertical="center"/>
    </xf>
    <xf numFmtId="3" fontId="7" fillId="0" borderId="21" xfId="22" applyNumberFormat="1" applyFont="1" applyFill="1" applyBorder="1" applyAlignment="1">
      <alignment horizontal="right" vertical="center"/>
    </xf>
    <xf numFmtId="3" fontId="6" fillId="0" borderId="14" xfId="22" applyNumberFormat="1" applyFont="1" applyFill="1" applyBorder="1" applyAlignment="1">
      <alignment horizontal="right" vertical="center"/>
    </xf>
    <xf numFmtId="3" fontId="7" fillId="0" borderId="17" xfId="22" applyNumberFormat="1" applyFont="1" applyFill="1" applyBorder="1" applyAlignment="1">
      <alignment horizontal="right" vertical="center"/>
    </xf>
    <xf numFmtId="3" fontId="7" fillId="0" borderId="19" xfId="22" applyNumberFormat="1" applyFont="1" applyFill="1" applyBorder="1" applyAlignment="1">
      <alignment horizontal="right" vertical="center"/>
    </xf>
    <xf numFmtId="0" fontId="4" fillId="0" borderId="0" xfId="0" applyFont="1" applyBorder="1" applyAlignment="1">
      <alignment vertical="center"/>
    </xf>
    <xf numFmtId="0" fontId="6" fillId="0" borderId="14" xfId="0" applyFont="1" applyFill="1" applyBorder="1" applyAlignment="1">
      <alignment vertical="center"/>
    </xf>
    <xf numFmtId="3" fontId="6" fillId="0" borderId="16"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left" vertical="center"/>
    </xf>
    <xf numFmtId="0" fontId="7" fillId="0" borderId="19" xfId="0" applyFont="1" applyFill="1" applyBorder="1" applyAlignment="1">
      <alignment horizontal="left" vertical="center"/>
    </xf>
    <xf numFmtId="0" fontId="6" fillId="0" borderId="14" xfId="0" applyFont="1" applyFill="1" applyBorder="1" applyAlignment="1">
      <alignment horizontal="left" vertical="center"/>
    </xf>
    <xf numFmtId="3" fontId="6" fillId="0" borderId="16" xfId="0" applyNumberFormat="1" applyFont="1" applyFill="1" applyBorder="1" applyAlignment="1">
      <alignment horizontal="right" vertical="center"/>
    </xf>
    <xf numFmtId="0" fontId="7" fillId="0" borderId="17" xfId="0" applyFont="1" applyFill="1" applyBorder="1" applyAlignment="1">
      <alignment horizontal="left" vertical="center" indent="3"/>
    </xf>
    <xf numFmtId="3" fontId="6" fillId="0" borderId="18" xfId="0" applyNumberFormat="1" applyFont="1" applyFill="1" applyBorder="1" applyAlignment="1">
      <alignment horizontal="right" vertical="center"/>
    </xf>
    <xf numFmtId="0" fontId="6" fillId="0" borderId="17" xfId="0" applyFont="1" applyFill="1" applyBorder="1" applyAlignment="1">
      <alignment horizontal="left" vertical="center"/>
    </xf>
    <xf numFmtId="3" fontId="7" fillId="0" borderId="18" xfId="0" applyNumberFormat="1" applyFont="1" applyFill="1" applyBorder="1" applyAlignment="1">
      <alignment horizontal="right" vertical="center"/>
    </xf>
    <xf numFmtId="0" fontId="6" fillId="0" borderId="17" xfId="0" applyFont="1" applyFill="1" applyBorder="1" applyAlignment="1">
      <alignment vertical="center"/>
    </xf>
    <xf numFmtId="0" fontId="6" fillId="0" borderId="17" xfId="0" applyFont="1" applyFill="1" applyBorder="1" applyAlignment="1">
      <alignment horizontal="left" vertical="center" indent="2"/>
    </xf>
    <xf numFmtId="0" fontId="6" fillId="5" borderId="17" xfId="0" applyFont="1" applyFill="1" applyBorder="1" applyAlignment="1">
      <alignment horizontal="left" vertical="center" indent="2"/>
    </xf>
    <xf numFmtId="3" fontId="6" fillId="5" borderId="18" xfId="0" applyNumberFormat="1" applyFont="1" applyFill="1" applyBorder="1" applyAlignment="1">
      <alignment horizontal="right" vertical="center"/>
    </xf>
    <xf numFmtId="49" fontId="6" fillId="2" borderId="0" xfId="0" applyNumberFormat="1" applyFont="1" applyFill="1" applyBorder="1" applyAlignment="1">
      <alignment horizontal="center" vertical="center"/>
    </xf>
    <xf numFmtId="0" fontId="6" fillId="0" borderId="14" xfId="0" applyFont="1" applyFill="1" applyBorder="1" applyAlignment="1">
      <alignment horizontal="centerContinuous"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9"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7" xfId="0" applyFont="1" applyFill="1" applyBorder="1" applyAlignment="1">
      <alignment horizontal="left" vertical="center"/>
    </xf>
    <xf numFmtId="3" fontId="9" fillId="0" borderId="14" xfId="0" applyNumberFormat="1" applyFont="1" applyFill="1" applyBorder="1" applyAlignment="1">
      <alignment vertical="center"/>
    </xf>
    <xf numFmtId="2" fontId="9" fillId="0" borderId="15" xfId="0" applyNumberFormat="1" applyFont="1" applyFill="1" applyBorder="1" applyAlignment="1">
      <alignment horizontal="right" vertical="center"/>
    </xf>
    <xf numFmtId="3" fontId="9" fillId="0" borderId="15" xfId="0" applyNumberFormat="1" applyFont="1" applyFill="1" applyBorder="1" applyAlignment="1">
      <alignment vertical="center"/>
    </xf>
    <xf numFmtId="3" fontId="9" fillId="0" borderId="16" xfId="0" applyNumberFormat="1" applyFont="1" applyFill="1" applyBorder="1" applyAlignment="1">
      <alignment vertical="center"/>
    </xf>
    <xf numFmtId="3" fontId="9" fillId="0" borderId="17" xfId="0" applyNumberFormat="1" applyFont="1" applyFill="1" applyBorder="1" applyAlignment="1">
      <alignment vertical="center"/>
    </xf>
    <xf numFmtId="3" fontId="9" fillId="0" borderId="18" xfId="0" applyNumberFormat="1" applyFont="1" applyFill="1" applyBorder="1" applyAlignment="1">
      <alignment vertical="center"/>
    </xf>
    <xf numFmtId="4" fontId="9" fillId="0" borderId="15" xfId="0" applyNumberFormat="1" applyFont="1" applyFill="1" applyBorder="1" applyAlignment="1">
      <alignment horizontal="right" vertical="center"/>
    </xf>
    <xf numFmtId="4" fontId="9" fillId="0" borderId="14" xfId="0" applyNumberFormat="1" applyFont="1" applyFill="1" applyBorder="1" applyAlignment="1">
      <alignment horizontal="right" vertical="center"/>
    </xf>
    <xf numFmtId="4" fontId="9" fillId="0" borderId="16" xfId="0" applyNumberFormat="1" applyFont="1" applyFill="1" applyBorder="1" applyAlignment="1">
      <alignment horizontal="right" vertical="center"/>
    </xf>
    <xf numFmtId="4" fontId="9" fillId="0" borderId="17" xfId="0" applyNumberFormat="1" applyFont="1" applyFill="1" applyBorder="1" applyAlignment="1" quotePrefix="1">
      <alignment horizontal="right" vertical="center"/>
    </xf>
    <xf numFmtId="4" fontId="9" fillId="0" borderId="18" xfId="0" applyNumberFormat="1" applyFont="1" applyFill="1" applyBorder="1" applyAlignment="1" quotePrefix="1">
      <alignment horizontal="right" vertical="center"/>
    </xf>
    <xf numFmtId="4" fontId="14" fillId="0" borderId="18" xfId="0" applyNumberFormat="1" applyFont="1" applyFill="1" applyBorder="1" applyAlignment="1">
      <alignment horizontal="right" vertical="center"/>
    </xf>
    <xf numFmtId="3" fontId="14" fillId="0" borderId="22" xfId="0" applyNumberFormat="1" applyFont="1" applyFill="1" applyBorder="1" applyAlignment="1">
      <alignment horizontal="center"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7" xfId="0" applyFont="1" applyFill="1" applyBorder="1" applyAlignment="1">
      <alignment horizontal="left" vertical="center" indent="1"/>
    </xf>
    <xf numFmtId="0" fontId="7" fillId="0" borderId="17" xfId="0" applyFont="1" applyFill="1" applyBorder="1" applyAlignment="1">
      <alignment horizontal="left" vertical="center" indent="2"/>
    </xf>
    <xf numFmtId="0" fontId="7" fillId="0" borderId="18" xfId="0" applyFont="1" applyFill="1" applyBorder="1" applyAlignment="1">
      <alignment horizontal="left" vertical="center"/>
    </xf>
    <xf numFmtId="0" fontId="14" fillId="0" borderId="17" xfId="0" applyFont="1" applyFill="1" applyBorder="1" applyAlignment="1">
      <alignment horizontal="left" vertical="center" indent="2"/>
    </xf>
    <xf numFmtId="0" fontId="6" fillId="0" borderId="17" xfId="0" applyFont="1" applyFill="1" applyBorder="1" applyAlignment="1">
      <alignment horizontal="left" vertical="center" indent="1"/>
    </xf>
    <xf numFmtId="0" fontId="6" fillId="0" borderId="18" xfId="0" applyFont="1" applyFill="1" applyBorder="1" applyAlignment="1">
      <alignment horizontal="left" vertical="center"/>
    </xf>
    <xf numFmtId="0" fontId="7" fillId="0" borderId="17" xfId="0" applyFont="1" applyFill="1" applyBorder="1" applyAlignment="1">
      <alignment horizontal="left" vertical="center" indent="1"/>
    </xf>
    <xf numFmtId="0" fontId="7" fillId="0" borderId="19" xfId="0" applyFont="1" applyFill="1" applyBorder="1" applyAlignment="1">
      <alignment horizontal="left" vertical="center" indent="2"/>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3" fontId="9" fillId="0" borderId="14"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7"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14" fillId="0" borderId="17"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4" fontId="7" fillId="0" borderId="20"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21" xfId="0" applyNumberFormat="1" applyFont="1" applyFill="1" applyBorder="1" applyAlignment="1">
      <alignment horizontal="right" vertical="center"/>
    </xf>
    <xf numFmtId="4" fontId="9" fillId="0" borderId="17" xfId="0" applyNumberFormat="1" applyFont="1" applyFill="1" applyBorder="1" applyAlignment="1">
      <alignment horizontal="right" vertical="center"/>
    </xf>
    <xf numFmtId="4" fontId="9" fillId="0" borderId="18" xfId="0" applyNumberFormat="1" applyFont="1" applyFill="1" applyBorder="1" applyAlignment="1">
      <alignment horizontal="right" vertical="center"/>
    </xf>
    <xf numFmtId="4" fontId="7" fillId="0" borderId="17" xfId="0" applyNumberFormat="1" applyFont="1" applyFill="1" applyBorder="1" applyAlignment="1">
      <alignment horizontal="right" vertical="center"/>
    </xf>
    <xf numFmtId="4" fontId="7" fillId="0" borderId="18" xfId="0" applyNumberFormat="1" applyFont="1" applyFill="1" applyBorder="1" applyAlignment="1">
      <alignment horizontal="right" vertical="center"/>
    </xf>
    <xf numFmtId="4" fontId="6" fillId="0" borderId="17" xfId="0" applyNumberFormat="1" applyFont="1" applyFill="1" applyBorder="1" applyAlignment="1">
      <alignment horizontal="right" vertical="center"/>
    </xf>
    <xf numFmtId="4" fontId="6" fillId="0" borderId="18" xfId="0" applyNumberFormat="1" applyFont="1" applyFill="1" applyBorder="1" applyAlignment="1">
      <alignment horizontal="right" vertical="center"/>
    </xf>
    <xf numFmtId="4" fontId="7" fillId="0" borderId="19" xfId="0" applyNumberFormat="1" applyFont="1" applyFill="1" applyBorder="1" applyAlignment="1">
      <alignment horizontal="right" vertical="center"/>
    </xf>
    <xf numFmtId="4" fontId="7" fillId="0" borderId="21" xfId="0" applyNumberFormat="1" applyFont="1" applyFill="1" applyBorder="1" applyAlignment="1">
      <alignment horizontal="right" vertical="center"/>
    </xf>
    <xf numFmtId="0" fontId="9" fillId="0" borderId="14" xfId="0" applyFont="1" applyFill="1" applyBorder="1" applyAlignment="1">
      <alignment horizontal="centerContinuous" vertical="center"/>
    </xf>
    <xf numFmtId="0" fontId="9" fillId="0" borderId="15" xfId="0" applyFont="1" applyFill="1" applyBorder="1" applyAlignment="1">
      <alignment horizontal="centerContinuous" vertical="center"/>
    </xf>
    <xf numFmtId="0" fontId="9" fillId="0" borderId="16"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7" fillId="0" borderId="18" xfId="0" applyFont="1" applyFill="1" applyBorder="1" applyAlignment="1">
      <alignment horizontal="centerContinuous" vertical="center"/>
    </xf>
    <xf numFmtId="0" fontId="7" fillId="0" borderId="17" xfId="0" applyFont="1" applyFill="1" applyBorder="1" applyAlignment="1" quotePrefix="1">
      <alignment horizontal="centerContinuous" vertical="center"/>
    </xf>
    <xf numFmtId="0" fontId="7" fillId="0" borderId="18" xfId="0" applyFont="1" applyFill="1" applyBorder="1" applyAlignment="1" quotePrefix="1">
      <alignment horizontal="centerContinuous" vertical="center"/>
    </xf>
    <xf numFmtId="0" fontId="7" fillId="0" borderId="19" xfId="0" applyFont="1" applyFill="1" applyBorder="1" applyAlignment="1" quotePrefix="1">
      <alignment horizontal="centerContinuous" vertical="center"/>
    </xf>
    <xf numFmtId="0" fontId="7" fillId="0" borderId="20" xfId="0" applyFont="1" applyFill="1" applyBorder="1" applyAlignment="1" quotePrefix="1">
      <alignment horizontal="centerContinuous" vertical="center"/>
    </xf>
    <xf numFmtId="0" fontId="7" fillId="0" borderId="21" xfId="0" applyFont="1" applyFill="1" applyBorder="1" applyAlignment="1" quotePrefix="1">
      <alignment horizontal="centerContinuous" vertical="center"/>
    </xf>
    <xf numFmtId="3" fontId="9" fillId="0" borderId="23"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center" vertical="center"/>
      <protection locked="0"/>
    </xf>
    <xf numFmtId="3" fontId="7" fillId="0" borderId="22" xfId="0" applyNumberFormat="1" applyFont="1" applyFill="1" applyBorder="1" applyAlignment="1" applyProtection="1">
      <alignment horizontal="center" vertical="center"/>
      <protection locked="0"/>
    </xf>
    <xf numFmtId="3" fontId="7" fillId="0" borderId="24" xfId="0" applyNumberFormat="1" applyFont="1" applyFill="1" applyBorder="1" applyAlignment="1" applyProtection="1">
      <alignment horizontal="center" vertical="center"/>
      <protection locked="0"/>
    </xf>
    <xf numFmtId="0" fontId="7" fillId="0" borderId="22" xfId="0" applyFont="1" applyFill="1" applyBorder="1" applyAlignment="1">
      <alignment horizontal="center" vertical="center"/>
    </xf>
    <xf numFmtId="4" fontId="7" fillId="0" borderId="17" xfId="22" applyNumberFormat="1" applyFont="1" applyFill="1" applyBorder="1" applyAlignment="1">
      <alignment horizontal="right" vertical="center"/>
    </xf>
    <xf numFmtId="4" fontId="7" fillId="0" borderId="18" xfId="22" applyNumberFormat="1" applyFont="1" applyFill="1" applyBorder="1" applyAlignment="1">
      <alignment horizontal="right" vertical="center"/>
    </xf>
    <xf numFmtId="4" fontId="6" fillId="0" borderId="2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0" fontId="7" fillId="0" borderId="23" xfId="0" applyFont="1" applyFill="1" applyBorder="1" applyAlignment="1">
      <alignment horizontal="center" vertical="center"/>
    </xf>
    <xf numFmtId="0" fontId="7" fillId="0" borderId="25" xfId="0" applyFont="1" applyFill="1" applyBorder="1" applyAlignment="1">
      <alignment vertical="center"/>
    </xf>
    <xf numFmtId="0" fontId="6" fillId="0" borderId="15" xfId="0" applyFont="1" applyFill="1" applyBorder="1" applyAlignment="1">
      <alignment vertical="center"/>
    </xf>
    <xf numFmtId="0" fontId="14" fillId="0" borderId="22" xfId="0" applyFont="1" applyFill="1" applyBorder="1" applyAlignment="1">
      <alignment horizontal="center" vertical="center"/>
    </xf>
    <xf numFmtId="0" fontId="14" fillId="0" borderId="25" xfId="0" applyFont="1" applyFill="1" applyBorder="1" applyAlignment="1">
      <alignment vertical="center"/>
    </xf>
    <xf numFmtId="0" fontId="9" fillId="0" borderId="16" xfId="0" applyFont="1" applyFill="1" applyBorder="1" applyAlignment="1">
      <alignment vertical="center"/>
    </xf>
    <xf numFmtId="0" fontId="14" fillId="0" borderId="18" xfId="0" applyFont="1" applyFill="1" applyBorder="1" applyAlignment="1">
      <alignment vertical="center"/>
    </xf>
    <xf numFmtId="0" fontId="9" fillId="0" borderId="18" xfId="0" applyFont="1" applyFill="1" applyBorder="1" applyAlignment="1">
      <alignment vertical="center"/>
    </xf>
    <xf numFmtId="4" fontId="9" fillId="0" borderId="0" xfId="22" applyNumberFormat="1" applyFont="1" applyFill="1" applyBorder="1" applyAlignment="1">
      <alignment horizontal="right" vertical="center"/>
    </xf>
    <xf numFmtId="0" fontId="14" fillId="0" borderId="16" xfId="0" applyFont="1" applyFill="1" applyBorder="1" applyAlignment="1">
      <alignment vertical="center"/>
    </xf>
    <xf numFmtId="49" fontId="1" fillId="0" borderId="26" xfId="0" applyNumberFormat="1" applyFont="1" applyFill="1" applyBorder="1" applyAlignment="1">
      <alignment horizontal="center" vertical="center"/>
    </xf>
    <xf numFmtId="0" fontId="6" fillId="0" borderId="0" xfId="0" applyFont="1" applyAlignment="1">
      <alignment vertical="center"/>
    </xf>
    <xf numFmtId="3" fontId="6" fillId="0" borderId="0" xfId="0" applyNumberFormat="1" applyFont="1" applyAlignment="1">
      <alignment vertical="center"/>
    </xf>
    <xf numFmtId="0" fontId="6" fillId="0" borderId="0" xfId="0" applyFont="1" applyFill="1" applyBorder="1" applyAlignment="1">
      <alignment horizontal="center" vertical="center"/>
    </xf>
    <xf numFmtId="0" fontId="9" fillId="0" borderId="23" xfId="0" applyFont="1" applyFill="1" applyBorder="1" applyAlignment="1">
      <alignment horizontal="center" vertical="center"/>
    </xf>
    <xf numFmtId="0" fontId="20" fillId="0" borderId="0" xfId="0" applyFont="1" applyFill="1" applyAlignment="1">
      <alignment horizontal="center" vertical="center"/>
    </xf>
    <xf numFmtId="2" fontId="0" fillId="0" borderId="0" xfId="0" applyNumberFormat="1" applyFont="1" applyFill="1" applyBorder="1" applyAlignment="1">
      <alignment vertical="center" wrapText="1"/>
    </xf>
    <xf numFmtId="0" fontId="7"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9" fillId="0" borderId="15" xfId="0" applyFont="1" applyFill="1" applyBorder="1" applyAlignment="1">
      <alignment vertical="center"/>
    </xf>
    <xf numFmtId="4" fontId="9" fillId="0" borderId="21"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76" fontId="6" fillId="0" borderId="0" xfId="22" applyNumberFormat="1" applyFont="1" applyFill="1" applyBorder="1" applyAlignment="1">
      <alignment horizontal="right" vertical="center"/>
    </xf>
    <xf numFmtId="43" fontId="6" fillId="0" borderId="0" xfId="22"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43" fontId="0" fillId="0" borderId="0" xfId="22" applyNumberFormat="1" applyFont="1" applyFill="1" applyBorder="1" applyAlignment="1">
      <alignment vertical="center"/>
    </xf>
    <xf numFmtId="184" fontId="0" fillId="0" borderId="0" xfId="0" applyNumberFormat="1" applyFont="1" applyFill="1" applyBorder="1" applyAlignment="1">
      <alignment vertical="center"/>
    </xf>
    <xf numFmtId="3" fontId="7" fillId="0" borderId="0" xfId="22" applyNumberFormat="1" applyFont="1" applyFill="1" applyBorder="1" applyAlignment="1">
      <alignment vertical="center"/>
    </xf>
    <xf numFmtId="4" fontId="14" fillId="2" borderId="0" xfId="0" applyNumberFormat="1" applyFont="1" applyFill="1" applyBorder="1" applyAlignment="1">
      <alignment horizontal="right" vertical="center"/>
    </xf>
    <xf numFmtId="3" fontId="0" fillId="0" borderId="0" xfId="0" applyNumberFormat="1" applyFont="1" applyFill="1" applyBorder="1" applyAlignment="1">
      <alignment vertical="center"/>
    </xf>
    <xf numFmtId="0" fontId="8" fillId="0" borderId="0" xfId="0" applyFont="1" applyAlignment="1">
      <alignment vertical="center"/>
    </xf>
    <xf numFmtId="49" fontId="7" fillId="0" borderId="0" xfId="0" applyNumberFormat="1" applyFont="1" applyAlignment="1">
      <alignment vertical="center"/>
    </xf>
    <xf numFmtId="0" fontId="6" fillId="0" borderId="0" xfId="0" applyFont="1" applyFill="1" applyBorder="1" applyAlignment="1" quotePrefix="1">
      <alignment horizontal="left" vertical="center"/>
    </xf>
    <xf numFmtId="0" fontId="29" fillId="2" borderId="0" xfId="0" applyFont="1" applyFill="1" applyAlignment="1">
      <alignment horizontal="center" vertical="center"/>
    </xf>
    <xf numFmtId="3" fontId="29" fillId="2" borderId="0" xfId="0" applyNumberFormat="1" applyFont="1" applyFill="1" applyAlignment="1">
      <alignment horizontal="center" vertical="center"/>
    </xf>
    <xf numFmtId="0" fontId="0" fillId="0" borderId="0" xfId="0" applyFont="1" applyFill="1" applyBorder="1" applyAlignment="1">
      <alignment horizontal="center" vertical="center" wrapText="1"/>
    </xf>
    <xf numFmtId="0" fontId="5" fillId="2" borderId="0" xfId="0" applyFont="1" applyFill="1" applyBorder="1" applyAlignment="1">
      <alignment horizontal="left" vertical="center"/>
    </xf>
    <xf numFmtId="176" fontId="0" fillId="0" borderId="0" xfId="22" applyNumberFormat="1" applyAlignment="1">
      <alignment/>
    </xf>
    <xf numFmtId="2" fontId="0" fillId="0" borderId="0" xfId="0" applyNumberFormat="1" applyAlignment="1">
      <alignment/>
    </xf>
    <xf numFmtId="0" fontId="6" fillId="2" borderId="0" xfId="0" applyFont="1" applyFill="1" applyAlignment="1">
      <alignment horizontal="left" vertical="center"/>
    </xf>
    <xf numFmtId="0" fontId="6" fillId="0" borderId="0" xfId="0" applyFont="1" applyAlignment="1">
      <alignment/>
    </xf>
    <xf numFmtId="3" fontId="7" fillId="0" borderId="0" xfId="0" applyNumberFormat="1" applyFont="1" applyAlignment="1">
      <alignment/>
    </xf>
    <xf numFmtId="10" fontId="7" fillId="2" borderId="0" xfId="0" applyNumberFormat="1" applyFont="1" applyFill="1" applyBorder="1" applyAlignment="1">
      <alignment horizontal="center" vertical="center"/>
    </xf>
    <xf numFmtId="0" fontId="7" fillId="2" borderId="0" xfId="0" applyFont="1" applyFill="1" applyBorder="1" applyAlignment="1" quotePrefix="1">
      <alignment horizontal="left" vertical="center"/>
    </xf>
    <xf numFmtId="0" fontId="1" fillId="2" borderId="0" xfId="0" applyFont="1" applyFill="1" applyBorder="1" applyAlignment="1">
      <alignment horizontal="centerContinuous" vertical="center"/>
    </xf>
    <xf numFmtId="10" fontId="6" fillId="2" borderId="0" xfId="0" applyNumberFormat="1" applyFont="1" applyFill="1" applyBorder="1" applyAlignment="1">
      <alignment vertical="center"/>
    </xf>
    <xf numFmtId="176" fontId="7" fillId="2" borderId="0" xfId="22" applyNumberFormat="1" applyFont="1" applyFill="1" applyBorder="1" applyAlignment="1">
      <alignment vertical="center"/>
    </xf>
    <xf numFmtId="43" fontId="14" fillId="0" borderId="0" xfId="22" applyFont="1" applyFill="1" applyBorder="1" applyAlignment="1">
      <alignment vertical="center"/>
    </xf>
    <xf numFmtId="43" fontId="7" fillId="0" borderId="0" xfId="22" applyFont="1" applyFill="1" applyBorder="1" applyAlignment="1">
      <alignment vertical="center"/>
    </xf>
    <xf numFmtId="4" fontId="7" fillId="0" borderId="0" xfId="0" applyNumberFormat="1" applyFont="1" applyFill="1" applyBorder="1" applyAlignment="1" quotePrefix="1">
      <alignment horizontal="right" vertical="center"/>
    </xf>
    <xf numFmtId="0" fontId="15" fillId="2" borderId="0" xfId="0" applyFont="1" applyFill="1" applyBorder="1" applyAlignment="1">
      <alignment horizontal="centerContinuous" vertical="center"/>
    </xf>
    <xf numFmtId="0" fontId="8" fillId="0" borderId="0" xfId="0" applyFont="1" applyAlignment="1">
      <alignment horizontal="centerContinuous" vertical="center"/>
    </xf>
    <xf numFmtId="0" fontId="6" fillId="2" borderId="0" xfId="0" applyFont="1" applyFill="1" applyBorder="1" applyAlignment="1">
      <alignment horizontal="centerContinuous" vertical="center"/>
    </xf>
    <xf numFmtId="184" fontId="7" fillId="0" borderId="0" xfId="0" applyNumberFormat="1" applyFont="1" applyFill="1" applyBorder="1" applyAlignment="1">
      <alignment horizontal="right" vertical="center"/>
    </xf>
    <xf numFmtId="184" fontId="7" fillId="2" borderId="0" xfId="0" applyNumberFormat="1" applyFont="1" applyFill="1" applyBorder="1" applyAlignment="1">
      <alignment horizontal="right" vertical="center"/>
    </xf>
    <xf numFmtId="1" fontId="7" fillId="0" borderId="22" xfId="0" applyNumberFormat="1" applyFont="1" applyFill="1" applyBorder="1" applyAlignment="1" quotePrefix="1">
      <alignment horizontal="center" vertical="center"/>
    </xf>
    <xf numFmtId="1" fontId="7" fillId="0" borderId="22" xfId="22" applyNumberFormat="1" applyFont="1" applyFill="1" applyBorder="1" applyAlignment="1" quotePrefix="1">
      <alignment horizontal="center" vertical="center"/>
    </xf>
    <xf numFmtId="175" fontId="7" fillId="0" borderId="17" xfId="0" applyNumberFormat="1" applyFont="1" applyFill="1" applyBorder="1" applyAlignment="1">
      <alignment horizontal="left" vertical="center"/>
    </xf>
    <xf numFmtId="1" fontId="7" fillId="0" borderId="22" xfId="0" applyNumberFormat="1" applyFont="1" applyFill="1" applyBorder="1" applyAlignment="1">
      <alignment horizontal="center"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7" fillId="0" borderId="22" xfId="0" applyFont="1" applyBorder="1" applyAlignment="1">
      <alignment horizontal="center" vertical="center"/>
    </xf>
    <xf numFmtId="0" fontId="7" fillId="0" borderId="25" xfId="0" applyFont="1" applyBorder="1" applyAlignment="1">
      <alignment vertical="center"/>
    </xf>
    <xf numFmtId="0" fontId="6" fillId="0" borderId="18" xfId="0" applyFont="1" applyBorder="1" applyAlignment="1">
      <alignment vertical="center"/>
    </xf>
    <xf numFmtId="175" fontId="10" fillId="2" borderId="0" xfId="0" applyNumberFormat="1" applyFont="1" applyFill="1" applyBorder="1" applyAlignment="1">
      <alignment horizontal="left" vertical="center"/>
    </xf>
    <xf numFmtId="0" fontId="35" fillId="0" borderId="0" xfId="0" applyFont="1" applyFill="1" applyAlignment="1">
      <alignment vertical="center"/>
    </xf>
    <xf numFmtId="0" fontId="17" fillId="0" borderId="0" xfId="0" applyFont="1" applyFill="1" applyBorder="1" applyAlignment="1">
      <alignment vertical="center"/>
    </xf>
    <xf numFmtId="43" fontId="0" fillId="0" borderId="0" xfId="22" applyFont="1" applyFill="1" applyAlignment="1">
      <alignment vertical="center"/>
    </xf>
    <xf numFmtId="0" fontId="14" fillId="0" borderId="17" xfId="0" applyFont="1" applyFill="1" applyBorder="1" applyAlignment="1">
      <alignment vertical="center"/>
    </xf>
    <xf numFmtId="0" fontId="9" fillId="2" borderId="0" xfId="0" applyFont="1" applyFill="1" applyBorder="1" applyAlignment="1">
      <alignment horizontal="left" vertical="center"/>
    </xf>
    <xf numFmtId="0" fontId="6" fillId="0" borderId="0" xfId="0" applyFont="1" applyAlignment="1">
      <alignment horizontal="left" vertical="center"/>
    </xf>
    <xf numFmtId="0" fontId="6" fillId="2" borderId="0" xfId="0" applyFont="1" applyFill="1" applyAlignment="1">
      <alignment horizontal="center" vertical="center"/>
    </xf>
    <xf numFmtId="10" fontId="6" fillId="0" borderId="0" xfId="21" applyNumberFormat="1" applyFont="1" applyAlignment="1">
      <alignment vertical="center"/>
    </xf>
    <xf numFmtId="0" fontId="14" fillId="2" borderId="0" xfId="0" applyFont="1" applyFill="1" applyBorder="1" applyAlignment="1">
      <alignment horizontal="left" vertical="center"/>
    </xf>
    <xf numFmtId="10" fontId="7" fillId="0" borderId="0" xfId="21" applyNumberFormat="1" applyFont="1" applyAlignment="1">
      <alignment vertical="center"/>
    </xf>
    <xf numFmtId="49" fontId="1" fillId="0" borderId="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Alignment="1">
      <alignment horizontal="center"/>
    </xf>
    <xf numFmtId="2" fontId="9" fillId="0" borderId="16"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43" fontId="9" fillId="0" borderId="0" xfId="22" applyNumberFormat="1" applyFont="1" applyFill="1" applyBorder="1" applyAlignment="1">
      <alignment horizontal="right" vertical="center"/>
    </xf>
    <xf numFmtId="0" fontId="14" fillId="0" borderId="0" xfId="0" applyFont="1" applyFill="1" applyBorder="1" applyAlignment="1">
      <alignment horizontal="right" vertical="center"/>
    </xf>
    <xf numFmtId="16" fontId="0" fillId="0" borderId="0" xfId="0" applyNumberFormat="1" applyFont="1" applyFill="1" applyBorder="1" applyAlignment="1" quotePrefix="1">
      <alignment vertical="center"/>
    </xf>
    <xf numFmtId="3" fontId="0" fillId="0" borderId="0" xfId="0" applyNumberFormat="1" applyAlignment="1">
      <alignment/>
    </xf>
    <xf numFmtId="0" fontId="7" fillId="0" borderId="0" xfId="0" applyFont="1" applyAlignment="1">
      <alignment horizontal="left"/>
    </xf>
    <xf numFmtId="0" fontId="7" fillId="0" borderId="0" xfId="0" applyFont="1" applyFill="1" applyBorder="1" applyAlignment="1">
      <alignment horizontal="center" vertical="center" wrapText="1"/>
    </xf>
    <xf numFmtId="49" fontId="7" fillId="0" borderId="0" xfId="0" applyNumberFormat="1" applyFont="1" applyAlignment="1">
      <alignment/>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3" fontId="6" fillId="0" borderId="19" xfId="0" applyNumberFormat="1" applyFont="1" applyFill="1" applyBorder="1" applyAlignment="1">
      <alignment horizontal="right" vertical="center"/>
    </xf>
    <xf numFmtId="0" fontId="7" fillId="0" borderId="0" xfId="0" applyFont="1" applyBorder="1" applyAlignment="1">
      <alignment/>
    </xf>
    <xf numFmtId="3" fontId="7" fillId="0" borderId="0" xfId="0" applyNumberFormat="1" applyFont="1" applyAlignment="1">
      <alignment horizontal="center"/>
    </xf>
    <xf numFmtId="2" fontId="6" fillId="0" borderId="0" xfId="0" applyNumberFormat="1" applyFont="1" applyFill="1" applyBorder="1" applyAlignment="1" quotePrefix="1">
      <alignment horizontal="right" vertical="center"/>
    </xf>
    <xf numFmtId="4" fontId="9" fillId="0" borderId="14" xfId="0" applyNumberFormat="1" applyFont="1" applyFill="1" applyBorder="1" applyAlignment="1">
      <alignment horizontal="left" vertical="center"/>
    </xf>
    <xf numFmtId="4" fontId="14" fillId="0" borderId="17" xfId="0" applyNumberFormat="1" applyFont="1" applyFill="1" applyBorder="1" applyAlignment="1">
      <alignment horizontal="left" vertical="center"/>
    </xf>
    <xf numFmtId="3" fontId="0" fillId="0" borderId="0" xfId="0" applyNumberFormat="1" applyFont="1" applyFill="1" applyAlignment="1">
      <alignment vertical="center"/>
    </xf>
    <xf numFmtId="4" fontId="7" fillId="0" borderId="17" xfId="0" applyNumberFormat="1" applyFont="1" applyFill="1" applyBorder="1" applyAlignment="1">
      <alignment horizontal="left" vertical="center"/>
    </xf>
    <xf numFmtId="4" fontId="6" fillId="0" borderId="17" xfId="0" applyNumberFormat="1" applyFont="1" applyFill="1" applyBorder="1" applyAlignment="1">
      <alignment horizontal="left" vertical="center"/>
    </xf>
    <xf numFmtId="0" fontId="14" fillId="0" borderId="19" xfId="0" applyFont="1" applyFill="1" applyBorder="1" applyAlignment="1">
      <alignment horizontal="left" vertical="center"/>
    </xf>
    <xf numFmtId="4" fontId="14" fillId="0" borderId="0" xfId="0" applyNumberFormat="1" applyFont="1" applyFill="1" applyBorder="1" applyAlignment="1">
      <alignment horizontal="left" vertical="center"/>
    </xf>
    <xf numFmtId="4" fontId="7" fillId="0" borderId="0" xfId="0" applyNumberFormat="1" applyFont="1" applyFill="1" applyBorder="1" applyAlignment="1">
      <alignment horizontal="left" vertical="center"/>
    </xf>
    <xf numFmtId="4" fontId="9" fillId="0" borderId="0" xfId="0" applyNumberFormat="1" applyFont="1" applyFill="1" applyBorder="1" applyAlignment="1">
      <alignment horizontal="left" vertical="center"/>
    </xf>
    <xf numFmtId="3" fontId="0" fillId="0" borderId="0" xfId="0" applyNumberFormat="1" applyFill="1" applyBorder="1" applyAlignment="1">
      <alignment/>
    </xf>
    <xf numFmtId="4" fontId="6" fillId="0" borderId="21" xfId="0" applyNumberFormat="1" applyFont="1" applyFill="1" applyBorder="1" applyAlignment="1">
      <alignment horizontal="right" vertical="center"/>
    </xf>
    <xf numFmtId="3" fontId="1" fillId="0" borderId="0" xfId="0" applyNumberFormat="1" applyFont="1" applyFill="1" applyBorder="1" applyAlignment="1">
      <alignment/>
    </xf>
    <xf numFmtId="0" fontId="27" fillId="0" borderId="0" xfId="0" applyFont="1" applyFill="1" applyBorder="1" applyAlignment="1">
      <alignmen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3" fontId="6" fillId="0" borderId="23" xfId="0" applyNumberFormat="1" applyFont="1" applyFill="1" applyBorder="1" applyAlignment="1">
      <alignment horizontal="right" vertical="center"/>
    </xf>
    <xf numFmtId="3" fontId="13" fillId="0" borderId="0" xfId="0" applyNumberFormat="1" applyFont="1" applyFill="1" applyAlignment="1">
      <alignment vertical="center"/>
    </xf>
    <xf numFmtId="176" fontId="13" fillId="0" borderId="0" xfId="22" applyNumberFormat="1" applyFont="1" applyFill="1" applyAlignment="1">
      <alignment vertical="center"/>
    </xf>
    <xf numFmtId="176" fontId="7" fillId="0" borderId="0" xfId="22" applyNumberFormat="1" applyFont="1" applyFill="1" applyAlignment="1">
      <alignment vertical="center"/>
    </xf>
    <xf numFmtId="176" fontId="0" fillId="0" borderId="0" xfId="0" applyNumberFormat="1" applyFont="1" applyFill="1" applyAlignment="1">
      <alignment vertical="center"/>
    </xf>
    <xf numFmtId="2" fontId="6" fillId="0" borderId="0" xfId="0" applyNumberFormat="1" applyFont="1" applyAlignment="1">
      <alignment horizontal="right" vertical="center"/>
    </xf>
    <xf numFmtId="3" fontId="7" fillId="0" borderId="0" xfId="0" applyNumberFormat="1" applyFont="1" applyBorder="1" applyAlignment="1">
      <alignment vertical="center"/>
    </xf>
    <xf numFmtId="17" fontId="43" fillId="0" borderId="0" xfId="0" applyNumberFormat="1" applyFont="1" applyFill="1" applyBorder="1" applyAlignment="1" applyProtection="1" quotePrefix="1">
      <alignment horizontal="center" vertical="center"/>
      <protection/>
    </xf>
    <xf numFmtId="0" fontId="7" fillId="0" borderId="15" xfId="0" applyFont="1" applyFill="1" applyBorder="1" applyAlignment="1">
      <alignment horizontal="centerContinuous" vertical="center"/>
    </xf>
    <xf numFmtId="0" fontId="7" fillId="0" borderId="16" xfId="0" applyFont="1" applyFill="1" applyBorder="1" applyAlignment="1">
      <alignment horizontal="centerContinuous" vertical="center"/>
    </xf>
    <xf numFmtId="0" fontId="6" fillId="0" borderId="1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9"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27" xfId="0" applyFont="1" applyFill="1" applyBorder="1" applyAlignment="1">
      <alignment vertical="center"/>
    </xf>
    <xf numFmtId="0" fontId="0" fillId="0" borderId="15" xfId="0" applyFont="1" applyFill="1" applyBorder="1" applyAlignment="1">
      <alignment vertical="center"/>
    </xf>
    <xf numFmtId="0" fontId="18" fillId="0" borderId="15" xfId="0" applyFont="1" applyFill="1" applyBorder="1" applyAlignment="1">
      <alignment vertical="center"/>
    </xf>
    <xf numFmtId="0" fontId="7" fillId="0" borderId="15" xfId="0" applyFont="1" applyFill="1" applyBorder="1" applyAlignment="1">
      <alignment horizontal="center" vertical="center"/>
    </xf>
    <xf numFmtId="0" fontId="14" fillId="0" borderId="0" xfId="0" applyFont="1" applyFill="1" applyBorder="1" applyAlignment="1">
      <alignment horizontal="centerContinuous" vertical="center"/>
    </xf>
    <xf numFmtId="0" fontId="14" fillId="0" borderId="24" xfId="0" applyFont="1" applyFill="1" applyBorder="1" applyAlignment="1">
      <alignment horizontal="center" vertical="center"/>
    </xf>
    <xf numFmtId="3" fontId="9" fillId="0" borderId="15"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14" fillId="0" borderId="14" xfId="0" applyFont="1" applyFill="1" applyBorder="1" applyAlignment="1">
      <alignment vertical="center"/>
    </xf>
    <xf numFmtId="0" fontId="9" fillId="0" borderId="14" xfId="0" applyFont="1" applyFill="1" applyBorder="1" applyAlignment="1">
      <alignment vertical="center"/>
    </xf>
    <xf numFmtId="1" fontId="14" fillId="0" borderId="15" xfId="22" applyNumberFormat="1" applyFont="1" applyFill="1" applyBorder="1" applyAlignment="1" quotePrefix="1">
      <alignment horizontal="center" vertical="center"/>
    </xf>
    <xf numFmtId="0" fontId="9" fillId="0" borderId="27" xfId="0" applyFont="1" applyFill="1" applyBorder="1" applyAlignment="1">
      <alignment vertical="center"/>
    </xf>
    <xf numFmtId="0" fontId="14" fillId="0" borderId="23" xfId="0" applyFont="1" applyFill="1" applyBorder="1" applyAlignment="1">
      <alignment horizontal="center" vertical="center"/>
    </xf>
    <xf numFmtId="4" fontId="7" fillId="2" borderId="0" xfId="0" applyNumberFormat="1" applyFont="1" applyFill="1" applyBorder="1" applyAlignment="1">
      <alignment horizontal="right" vertical="center"/>
    </xf>
    <xf numFmtId="0" fontId="6" fillId="0" borderId="26" xfId="0" applyFont="1" applyFill="1" applyBorder="1" applyAlignment="1">
      <alignment vertical="center"/>
    </xf>
    <xf numFmtId="10" fontId="7" fillId="0" borderId="0" xfId="0" applyNumberFormat="1" applyFont="1" applyAlignment="1">
      <alignment/>
    </xf>
    <xf numFmtId="0" fontId="7" fillId="0" borderId="15" xfId="0" applyFont="1" applyFill="1" applyBorder="1" applyAlignment="1">
      <alignment vertical="center"/>
    </xf>
    <xf numFmtId="3" fontId="9" fillId="0" borderId="28" xfId="0" applyNumberFormat="1" applyFont="1" applyFill="1" applyBorder="1" applyAlignment="1">
      <alignment horizontal="right" vertical="center"/>
    </xf>
    <xf numFmtId="3" fontId="6" fillId="0" borderId="29" xfId="22" applyNumberFormat="1" applyFont="1" applyFill="1" applyBorder="1" applyAlignment="1">
      <alignment horizontal="right" vertical="center"/>
    </xf>
    <xf numFmtId="3" fontId="7" fillId="0" borderId="29" xfId="22" applyNumberFormat="1" applyFont="1" applyFill="1" applyBorder="1" applyAlignment="1">
      <alignment horizontal="right" vertical="center"/>
    </xf>
    <xf numFmtId="3" fontId="7" fillId="0" borderId="29" xfId="0" applyNumberFormat="1" applyFont="1" applyFill="1" applyBorder="1" applyAlignment="1">
      <alignment horizontal="right" vertical="center"/>
    </xf>
    <xf numFmtId="3" fontId="6" fillId="0" borderId="29" xfId="0" applyNumberFormat="1" applyFont="1" applyFill="1" applyBorder="1" applyAlignment="1">
      <alignment horizontal="right" vertical="center"/>
    </xf>
    <xf numFmtId="3" fontId="6" fillId="0" borderId="30" xfId="22" applyNumberFormat="1" applyFont="1" applyFill="1" applyBorder="1" applyAlignment="1">
      <alignment horizontal="right" vertical="center"/>
    </xf>
    <xf numFmtId="174" fontId="4" fillId="0" borderId="0" xfId="0" applyNumberFormat="1" applyFont="1" applyFill="1" applyBorder="1" applyAlignment="1">
      <alignment vertical="center"/>
    </xf>
    <xf numFmtId="0" fontId="4" fillId="0" borderId="0" xfId="0" applyFont="1" applyFill="1" applyAlignment="1">
      <alignment vertical="center"/>
    </xf>
    <xf numFmtId="3" fontId="7" fillId="0" borderId="31" xfId="22" applyNumberFormat="1" applyFont="1" applyFill="1" applyBorder="1" applyAlignment="1">
      <alignment horizontal="right" vertical="center"/>
    </xf>
    <xf numFmtId="3" fontId="7" fillId="0" borderId="31" xfId="0" applyNumberFormat="1" applyFont="1" applyFill="1" applyBorder="1" applyAlignment="1">
      <alignment horizontal="right" vertical="center"/>
    </xf>
    <xf numFmtId="3" fontId="9" fillId="0" borderId="19" xfId="0" applyNumberFormat="1" applyFont="1" applyFill="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0" fontId="46" fillId="0" borderId="0" xfId="19" applyFont="1" applyBorder="1" applyAlignment="1">
      <alignment horizontal="left" vertical="justify"/>
      <protection/>
    </xf>
    <xf numFmtId="0" fontId="46" fillId="0" borderId="0" xfId="19" applyFont="1" applyAlignment="1">
      <alignment horizontal="left" vertical="justify"/>
      <protection/>
    </xf>
    <xf numFmtId="0" fontId="46" fillId="0" borderId="0" xfId="19" applyFont="1" applyAlignment="1">
      <alignment horizontal="left" vertical="justify" shrinkToFit="1"/>
      <protection/>
    </xf>
    <xf numFmtId="0" fontId="47" fillId="0" borderId="23" xfId="19" applyFont="1" applyBorder="1" applyAlignment="1">
      <alignment horizontal="center" vertical="center"/>
      <protection/>
    </xf>
    <xf numFmtId="0" fontId="46" fillId="0" borderId="22" xfId="19" applyFont="1" applyBorder="1" applyAlignment="1">
      <alignment horizontal="justify" vertical="justify"/>
      <protection/>
    </xf>
    <xf numFmtId="0" fontId="46" fillId="0" borderId="22" xfId="19" applyFont="1" applyBorder="1" applyAlignment="1">
      <alignment horizontal="left" vertical="justify"/>
      <protection/>
    </xf>
    <xf numFmtId="0" fontId="9" fillId="0" borderId="23" xfId="0" applyFont="1" applyFill="1" applyBorder="1" applyAlignment="1">
      <alignment horizontal="left" vertical="center"/>
    </xf>
    <xf numFmtId="0" fontId="9" fillId="0" borderId="22" xfId="0" applyFont="1" applyFill="1" applyBorder="1" applyAlignment="1">
      <alignment horizontal="left" vertical="center"/>
    </xf>
    <xf numFmtId="0" fontId="9" fillId="0" borderId="22" xfId="0" applyFont="1" applyFill="1" applyBorder="1" applyAlignment="1">
      <alignment horizontal="left" vertical="center" indent="1"/>
    </xf>
    <xf numFmtId="0" fontId="7" fillId="0" borderId="22" xfId="0" applyFont="1" applyFill="1" applyBorder="1" applyAlignment="1">
      <alignment horizontal="left" vertical="center" indent="2"/>
    </xf>
    <xf numFmtId="0" fontId="7" fillId="0" borderId="22" xfId="0" applyFont="1" applyFill="1" applyBorder="1" applyAlignment="1">
      <alignment horizontal="left" vertical="center" indent="3"/>
    </xf>
    <xf numFmtId="0" fontId="14" fillId="0" borderId="22" xfId="0" applyFont="1" applyFill="1" applyBorder="1" applyAlignment="1">
      <alignment horizontal="left" vertical="center" indent="2"/>
    </xf>
    <xf numFmtId="0" fontId="6" fillId="0" borderId="22" xfId="0" applyFont="1" applyFill="1" applyBorder="1" applyAlignment="1">
      <alignment horizontal="left" vertical="center" indent="1"/>
    </xf>
    <xf numFmtId="0" fontId="6" fillId="0" borderId="22" xfId="0" applyFont="1" applyFill="1" applyBorder="1" applyAlignment="1">
      <alignment horizontal="left" vertical="center"/>
    </xf>
    <xf numFmtId="0" fontId="7" fillId="0" borderId="22" xfId="0" applyFont="1" applyFill="1" applyBorder="1" applyAlignment="1">
      <alignment horizontal="left" vertical="center" indent="1"/>
    </xf>
    <xf numFmtId="3" fontId="7" fillId="0" borderId="0" xfId="0" applyNumberFormat="1" applyFont="1" applyAlignment="1">
      <alignment horizontal="right"/>
    </xf>
    <xf numFmtId="4" fontId="7" fillId="0" borderId="0" xfId="0" applyNumberFormat="1" applyFont="1" applyAlignment="1">
      <alignment/>
    </xf>
    <xf numFmtId="192" fontId="7" fillId="0" borderId="0" xfId="0" applyNumberFormat="1" applyFont="1" applyAlignment="1">
      <alignment/>
    </xf>
    <xf numFmtId="49" fontId="7" fillId="0" borderId="0" xfId="0" applyNumberFormat="1" applyFont="1" applyAlignment="1">
      <alignment horizontal="left"/>
    </xf>
    <xf numFmtId="0" fontId="7" fillId="0" borderId="0" xfId="0" applyFont="1" applyAlignment="1">
      <alignment horizontal="center" vertical="center" wrapText="1"/>
    </xf>
    <xf numFmtId="0" fontId="7" fillId="0" borderId="0" xfId="0" applyFont="1" applyAlignment="1">
      <alignment horizontal="right" vertical="center" wrapText="1"/>
    </xf>
    <xf numFmtId="37" fontId="7" fillId="0" borderId="0" xfId="22" applyNumberFormat="1" applyFont="1" applyAlignment="1">
      <alignment vertical="center"/>
    </xf>
    <xf numFmtId="0" fontId="7" fillId="0" borderId="0" xfId="0" applyFont="1" applyAlignment="1">
      <alignment horizontal="centerContinuous" vertical="center"/>
    </xf>
    <xf numFmtId="3" fontId="7" fillId="0" borderId="0" xfId="22" applyNumberFormat="1" applyFont="1" applyAlignment="1">
      <alignment vertical="center"/>
    </xf>
    <xf numFmtId="10" fontId="0" fillId="0" borderId="0" xfId="0" applyNumberFormat="1" applyAlignment="1">
      <alignment vertical="center"/>
    </xf>
    <xf numFmtId="4" fontId="7" fillId="0" borderId="0" xfId="0" applyNumberFormat="1" applyFont="1" applyAlignment="1">
      <alignment vertical="center"/>
    </xf>
    <xf numFmtId="3" fontId="7" fillId="2" borderId="0" xfId="0" applyNumberFormat="1" applyFont="1" applyFill="1" applyBorder="1" applyAlignment="1">
      <alignment vertical="center"/>
    </xf>
    <xf numFmtId="0" fontId="7" fillId="0" borderId="19" xfId="0" applyFont="1" applyFill="1" applyBorder="1" applyAlignment="1">
      <alignment horizontal="left" vertical="center" indent="1"/>
    </xf>
    <xf numFmtId="3" fontId="7" fillId="0" borderId="0" xfId="22" applyNumberFormat="1" applyFont="1" applyAlignment="1">
      <alignment horizontal="right" vertical="center"/>
    </xf>
    <xf numFmtId="3" fontId="7" fillId="0" borderId="0" xfId="0" applyNumberFormat="1" applyFont="1" applyFill="1" applyBorder="1" applyAlignment="1">
      <alignment vertical="center"/>
    </xf>
    <xf numFmtId="176" fontId="7" fillId="0" borderId="0" xfId="0" applyNumberFormat="1" applyFont="1" applyFill="1" applyAlignment="1">
      <alignment vertical="center"/>
    </xf>
    <xf numFmtId="176" fontId="6" fillId="0" borderId="0" xfId="22" applyNumberFormat="1" applyFont="1" applyFill="1" applyAlignment="1">
      <alignment vertical="center"/>
    </xf>
    <xf numFmtId="3" fontId="14" fillId="2" borderId="0" xfId="0" applyNumberFormat="1" applyFont="1" applyFill="1" applyBorder="1" applyAlignment="1">
      <alignment vertical="center"/>
    </xf>
    <xf numFmtId="3" fontId="14" fillId="2" borderId="22" xfId="0" applyNumberFormat="1" applyFont="1" applyFill="1" applyBorder="1" applyAlignment="1">
      <alignment horizontal="center" vertical="center"/>
    </xf>
    <xf numFmtId="0" fontId="14" fillId="2" borderId="17" xfId="0" applyFont="1" applyFill="1" applyBorder="1" applyAlignment="1">
      <alignment horizontal="left" vertical="center"/>
    </xf>
    <xf numFmtId="0" fontId="14" fillId="2" borderId="18" xfId="0" applyFont="1" applyFill="1" applyBorder="1" applyAlignment="1">
      <alignment horizontal="left" vertical="center"/>
    </xf>
    <xf numFmtId="3" fontId="14" fillId="2" borderId="17" xfId="0" applyNumberFormat="1" applyFont="1" applyFill="1" applyBorder="1" applyAlignment="1">
      <alignment vertical="center"/>
    </xf>
    <xf numFmtId="3" fontId="14" fillId="2" borderId="18" xfId="0" applyNumberFormat="1" applyFont="1" applyFill="1" applyBorder="1" applyAlignment="1">
      <alignment vertical="center"/>
    </xf>
    <xf numFmtId="4" fontId="14" fillId="2" borderId="17" xfId="0" applyNumberFormat="1" applyFont="1" applyFill="1" applyBorder="1" applyAlignment="1" quotePrefix="1">
      <alignment horizontal="right" vertical="center"/>
    </xf>
    <xf numFmtId="4" fontId="14" fillId="2" borderId="0" xfId="0" applyNumberFormat="1" applyFont="1" applyFill="1" applyBorder="1" applyAlignment="1" quotePrefix="1">
      <alignment horizontal="right" vertical="center"/>
    </xf>
    <xf numFmtId="4" fontId="14" fillId="2" borderId="18" xfId="0" applyNumberFormat="1" applyFont="1" applyFill="1" applyBorder="1" applyAlignment="1" quotePrefix="1">
      <alignment horizontal="right" vertical="center"/>
    </xf>
    <xf numFmtId="0" fontId="14" fillId="2" borderId="0" xfId="0" applyFont="1" applyFill="1" applyBorder="1" applyAlignment="1">
      <alignment vertical="center"/>
    </xf>
    <xf numFmtId="3" fontId="14" fillId="2" borderId="17" xfId="0" applyNumberFormat="1" applyFont="1" applyFill="1" applyBorder="1" applyAlignment="1">
      <alignment horizontal="right" vertical="center"/>
    </xf>
    <xf numFmtId="3" fontId="14" fillId="2" borderId="18"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18" xfId="0" applyNumberFormat="1"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right" vertical="center"/>
    </xf>
    <xf numFmtId="49" fontId="14" fillId="2" borderId="17" xfId="0" applyNumberFormat="1" applyFont="1" applyFill="1" applyBorder="1" applyAlignment="1">
      <alignment horizontal="left" vertical="center"/>
    </xf>
    <xf numFmtId="49" fontId="14" fillId="2" borderId="0" xfId="0" applyNumberFormat="1" applyFont="1" applyFill="1" applyBorder="1" applyAlignment="1">
      <alignment horizontal="left" vertical="center"/>
    </xf>
    <xf numFmtId="4" fontId="14" fillId="2" borderId="18" xfId="0" applyNumberFormat="1" applyFont="1" applyFill="1" applyBorder="1" applyAlignment="1">
      <alignment horizontal="right" vertical="center"/>
    </xf>
    <xf numFmtId="2" fontId="14" fillId="2" borderId="0" xfId="0" applyNumberFormat="1" applyFont="1" applyFill="1" applyBorder="1" applyAlignment="1">
      <alignment horizontal="right" vertical="center"/>
    </xf>
    <xf numFmtId="0" fontId="0" fillId="2" borderId="0" xfId="0" applyFill="1" applyAlignment="1">
      <alignment/>
    </xf>
    <xf numFmtId="4" fontId="6" fillId="2" borderId="15" xfId="0" applyNumberFormat="1" applyFont="1" applyFill="1" applyBorder="1" applyAlignment="1">
      <alignment horizontal="left" vertical="center"/>
    </xf>
    <xf numFmtId="3" fontId="9" fillId="0" borderId="13"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186" fontId="7" fillId="2" borderId="0" xfId="0" applyNumberFormat="1" applyFont="1" applyFill="1" applyBorder="1" applyAlignment="1">
      <alignment horizontal="right" vertical="center"/>
    </xf>
    <xf numFmtId="182"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4" fontId="7" fillId="2" borderId="20" xfId="0" applyNumberFormat="1" applyFont="1" applyFill="1" applyBorder="1" applyAlignment="1">
      <alignment horizontal="right" vertical="center"/>
    </xf>
    <xf numFmtId="0" fontId="4" fillId="0" borderId="0" xfId="0" applyFont="1" applyAlignment="1" quotePrefix="1">
      <alignment vertical="center"/>
    </xf>
    <xf numFmtId="3" fontId="7" fillId="0" borderId="0" xfId="0" applyNumberFormat="1" applyFont="1" applyAlignment="1" applyProtection="1">
      <alignment/>
      <protection/>
    </xf>
    <xf numFmtId="3" fontId="14" fillId="0" borderId="0" xfId="0" applyNumberFormat="1" applyFont="1" applyFill="1" applyBorder="1" applyAlignment="1">
      <alignment horizontal="center" vertical="center"/>
    </xf>
    <xf numFmtId="177" fontId="7" fillId="0" borderId="0" xfId="0" applyNumberFormat="1" applyFont="1" applyFill="1" applyAlignment="1">
      <alignment vertical="center"/>
    </xf>
    <xf numFmtId="0" fontId="0" fillId="0" borderId="0" xfId="0" applyFont="1" applyFill="1" applyBorder="1" applyAlignment="1" quotePrefix="1">
      <alignment horizontal="centerContinuous" vertical="center"/>
    </xf>
    <xf numFmtId="174" fontId="0" fillId="0" borderId="0" xfId="0" applyNumberFormat="1" applyFont="1" applyFill="1" applyBorder="1" applyAlignment="1" quotePrefix="1">
      <alignment horizontal="right" vertical="center"/>
    </xf>
    <xf numFmtId="174" fontId="7" fillId="0" borderId="0" xfId="0" applyNumberFormat="1" applyFont="1" applyFill="1" applyBorder="1" applyAlignment="1">
      <alignment horizontal="right" vertical="center"/>
    </xf>
    <xf numFmtId="174" fontId="7" fillId="0" borderId="0" xfId="0" applyNumberFormat="1" applyFont="1" applyFill="1" applyBorder="1" applyAlignment="1" quotePrefix="1">
      <alignment horizontal="right" vertical="center"/>
    </xf>
    <xf numFmtId="3" fontId="14"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Alignment="1">
      <alignment horizontal="right"/>
    </xf>
    <xf numFmtId="3" fontId="14" fillId="2" borderId="0" xfId="0" applyNumberFormat="1" applyFont="1" applyFill="1" applyBorder="1" applyAlignment="1">
      <alignment horizontal="right"/>
    </xf>
    <xf numFmtId="176" fontId="0" fillId="2" borderId="0" xfId="0" applyNumberFormat="1" applyFont="1" applyFill="1" applyBorder="1" applyAlignment="1">
      <alignment vertical="center"/>
    </xf>
    <xf numFmtId="176" fontId="18" fillId="0" borderId="0" xfId="0" applyNumberFormat="1" applyFont="1" applyFill="1" applyBorder="1" applyAlignment="1">
      <alignment vertical="center"/>
    </xf>
    <xf numFmtId="176" fontId="20" fillId="0" borderId="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Alignment="1">
      <alignment horizontal="center" vertical="center"/>
    </xf>
    <xf numFmtId="176" fontId="14" fillId="0" borderId="0" xfId="22" applyNumberFormat="1" applyFont="1" applyFill="1" applyBorder="1" applyAlignment="1">
      <alignment vertical="center"/>
    </xf>
    <xf numFmtId="0" fontId="7" fillId="0" borderId="0" xfId="0" applyFont="1" applyFill="1" applyBorder="1" applyAlignment="1">
      <alignment horizontal="left"/>
    </xf>
    <xf numFmtId="176" fontId="7" fillId="0" borderId="0" xfId="22" applyNumberFormat="1" applyFont="1" applyAlignment="1">
      <alignment/>
    </xf>
    <xf numFmtId="10" fontId="7" fillId="0" borderId="0" xfId="22" applyNumberFormat="1" applyFont="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3" fontId="6" fillId="0" borderId="0" xfId="0" applyNumberFormat="1" applyFont="1" applyAlignment="1">
      <alignment/>
    </xf>
    <xf numFmtId="0" fontId="8" fillId="0" borderId="0" xfId="0" applyFont="1" applyBorder="1" applyAlignment="1">
      <alignment vertical="center"/>
    </xf>
    <xf numFmtId="197" fontId="7" fillId="0" borderId="0" xfId="0" applyNumberFormat="1" applyFont="1" applyAlignment="1">
      <alignment vertical="center"/>
    </xf>
    <xf numFmtId="187" fontId="7" fillId="0" borderId="0" xfId="0" applyNumberFormat="1" applyFont="1" applyAlignment="1">
      <alignment vertical="center"/>
    </xf>
    <xf numFmtId="4" fontId="7" fillId="0" borderId="0" xfId="0" applyNumberFormat="1" applyFont="1" applyFill="1" applyBorder="1" applyAlignment="1">
      <alignment vertical="center"/>
    </xf>
    <xf numFmtId="176" fontId="59" fillId="0" borderId="0" xfId="22" applyNumberFormat="1" applyFont="1" applyFill="1" applyBorder="1" applyAlignment="1">
      <alignment vertical="center"/>
    </xf>
    <xf numFmtId="43" fontId="59" fillId="0" borderId="0" xfId="22" applyFont="1" applyFill="1" applyBorder="1" applyAlignment="1">
      <alignment vertical="center"/>
    </xf>
    <xf numFmtId="0" fontId="59" fillId="0" borderId="0" xfId="0" applyFont="1" applyFill="1" applyBorder="1" applyAlignment="1">
      <alignment vertical="center"/>
    </xf>
    <xf numFmtId="43" fontId="59" fillId="0" borderId="0" xfId="0" applyNumberFormat="1" applyFont="1" applyFill="1" applyBorder="1" applyAlignment="1">
      <alignment vertical="center"/>
    </xf>
    <xf numFmtId="2" fontId="0" fillId="0" borderId="0" xfId="0" applyNumberFormat="1" applyFont="1" applyFill="1" applyBorder="1" applyAlignment="1">
      <alignment vertical="center"/>
    </xf>
    <xf numFmtId="3" fontId="6" fillId="0" borderId="0" xfId="0" applyNumberFormat="1" applyFont="1" applyFill="1" applyBorder="1" applyAlignment="1">
      <alignment vertical="center"/>
    </xf>
    <xf numFmtId="4" fontId="0" fillId="0" borderId="0" xfId="0" applyNumberFormat="1" applyAlignment="1">
      <alignment/>
    </xf>
    <xf numFmtId="4" fontId="0" fillId="0" borderId="0" xfId="0" applyNumberFormat="1" applyFont="1" applyFill="1" applyBorder="1" applyAlignment="1">
      <alignment vertical="center"/>
    </xf>
    <xf numFmtId="49" fontId="9" fillId="0" borderId="19" xfId="0" applyNumberFormat="1" applyFont="1" applyFill="1" applyBorder="1" applyAlignment="1">
      <alignment horizontal="left" vertical="center"/>
    </xf>
    <xf numFmtId="4" fontId="9" fillId="0" borderId="20" xfId="0" applyNumberFormat="1" applyFont="1" applyFill="1" applyBorder="1" applyAlignment="1" quotePrefix="1">
      <alignment horizontal="right" vertical="center"/>
    </xf>
    <xf numFmtId="4" fontId="9" fillId="0" borderId="19" xfId="0" applyNumberFormat="1" applyFont="1" applyFill="1" applyBorder="1" applyAlignment="1" quotePrefix="1">
      <alignment horizontal="right" vertical="center"/>
    </xf>
    <xf numFmtId="4" fontId="9" fillId="0" borderId="21" xfId="0" applyNumberFormat="1" applyFont="1" applyFill="1" applyBorder="1" applyAlignment="1" quotePrefix="1">
      <alignment horizontal="right" vertical="center"/>
    </xf>
    <xf numFmtId="0" fontId="6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Alignment="1">
      <alignment/>
    </xf>
    <xf numFmtId="0" fontId="16"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35" fillId="0" borderId="0" xfId="0" applyFont="1" applyFill="1" applyBorder="1" applyAlignment="1">
      <alignment horizontal="centerContinuous" vertical="center"/>
    </xf>
    <xf numFmtId="0" fontId="17" fillId="0" borderId="0" xfId="0" applyFont="1" applyAlignment="1">
      <alignment horizontal="center"/>
    </xf>
    <xf numFmtId="0" fontId="17" fillId="0" borderId="0" xfId="0" applyFont="1" applyAlignment="1">
      <alignment/>
    </xf>
    <xf numFmtId="0" fontId="17" fillId="0" borderId="0" xfId="0" applyFont="1" applyFill="1" applyBorder="1" applyAlignment="1">
      <alignment horizontal="center" vertical="center" wrapText="1"/>
    </xf>
    <xf numFmtId="0" fontId="60" fillId="0" borderId="0" xfId="0" applyFont="1" applyFill="1" applyBorder="1" applyAlignment="1">
      <alignment vertical="center"/>
    </xf>
    <xf numFmtId="0" fontId="16" fillId="0" borderId="0" xfId="0" applyFont="1" applyFill="1" applyBorder="1" applyAlignment="1">
      <alignment horizontal="center" vertical="center"/>
    </xf>
    <xf numFmtId="0" fontId="9" fillId="2" borderId="19" xfId="0" applyFont="1" applyFill="1" applyBorder="1" applyAlignment="1">
      <alignment horizontal="left" vertical="center"/>
    </xf>
    <xf numFmtId="0" fontId="9" fillId="2" borderId="21" xfId="0" applyFont="1" applyFill="1" applyBorder="1" applyAlignment="1">
      <alignment horizontal="left" vertical="center"/>
    </xf>
    <xf numFmtId="4" fontId="9" fillId="2" borderId="20" xfId="0" applyNumberFormat="1" applyFont="1" applyFill="1" applyBorder="1" applyAlignment="1" quotePrefix="1">
      <alignment horizontal="right" vertical="center"/>
    </xf>
    <xf numFmtId="3" fontId="9" fillId="2" borderId="20" xfId="0" applyNumberFormat="1" applyFont="1" applyFill="1" applyBorder="1" applyAlignment="1">
      <alignment vertical="center"/>
    </xf>
    <xf numFmtId="3" fontId="9" fillId="2" borderId="21" xfId="0" applyNumberFormat="1" applyFont="1" applyFill="1" applyBorder="1" applyAlignment="1">
      <alignment vertical="center"/>
    </xf>
    <xf numFmtId="4" fontId="9" fillId="2" borderId="19" xfId="0" applyNumberFormat="1" applyFont="1" applyFill="1" applyBorder="1" applyAlignment="1" quotePrefix="1">
      <alignment horizontal="right" vertical="center"/>
    </xf>
    <xf numFmtId="4" fontId="9" fillId="2" borderId="21" xfId="0" applyNumberFormat="1" applyFont="1" applyFill="1" applyBorder="1" applyAlignment="1" quotePrefix="1">
      <alignment horizontal="right" vertical="center"/>
    </xf>
    <xf numFmtId="2" fontId="7" fillId="0" borderId="0" xfId="0" applyNumberFormat="1" applyFont="1" applyFill="1" applyBorder="1" applyAlignment="1">
      <alignment vertical="center"/>
    </xf>
    <xf numFmtId="2" fontId="7" fillId="2" borderId="0" xfId="0" applyNumberFormat="1" applyFont="1" applyFill="1" applyBorder="1" applyAlignment="1">
      <alignment vertical="center"/>
    </xf>
    <xf numFmtId="2" fontId="14" fillId="0" borderId="0" xfId="0" applyNumberFormat="1" applyFont="1" applyFill="1" applyBorder="1" applyAlignment="1">
      <alignment vertical="center"/>
    </xf>
    <xf numFmtId="2" fontId="7" fillId="0" borderId="0" xfId="0" applyNumberFormat="1" applyFont="1" applyAlignment="1">
      <alignment/>
    </xf>
    <xf numFmtId="49" fontId="7"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3" fontId="9" fillId="0" borderId="21" xfId="0" applyNumberFormat="1" applyFont="1" applyFill="1" applyBorder="1" applyAlignment="1">
      <alignment horizontal="left" vertical="center"/>
    </xf>
    <xf numFmtId="3" fontId="9" fillId="0" borderId="19" xfId="0" applyNumberFormat="1" applyFont="1" applyFill="1" applyBorder="1" applyAlignment="1">
      <alignment vertical="center"/>
    </xf>
    <xf numFmtId="49" fontId="9"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3" fontId="9" fillId="0" borderId="18" xfId="0" applyNumberFormat="1" applyFont="1" applyFill="1" applyBorder="1" applyAlignment="1">
      <alignment horizontal="left" vertical="center"/>
    </xf>
    <xf numFmtId="178" fontId="9" fillId="0" borderId="0" xfId="0" applyNumberFormat="1" applyFont="1" applyFill="1" applyBorder="1" applyAlignment="1">
      <alignment vertical="center"/>
    </xf>
    <xf numFmtId="3" fontId="9" fillId="0" borderId="22" xfId="0" applyNumberFormat="1" applyFont="1" applyFill="1" applyBorder="1" applyAlignment="1">
      <alignment horizontal="center" vertical="center"/>
    </xf>
    <xf numFmtId="49" fontId="9" fillId="2" borderId="17" xfId="0" applyNumberFormat="1" applyFont="1" applyFill="1" applyBorder="1" applyAlignment="1">
      <alignment horizontal="left" vertical="center"/>
    </xf>
    <xf numFmtId="17" fontId="7" fillId="0" borderId="0" xfId="0" applyNumberFormat="1" applyFont="1" applyAlignment="1">
      <alignment horizontal="left" vertical="center"/>
    </xf>
    <xf numFmtId="4" fontId="6" fillId="0" borderId="15" xfId="0" applyNumberFormat="1" applyFont="1" applyFill="1" applyBorder="1" applyAlignment="1">
      <alignment horizontal="left" vertical="center"/>
    </xf>
    <xf numFmtId="186" fontId="7" fillId="0" borderId="0" xfId="0" applyNumberFormat="1" applyFont="1" applyFill="1" applyBorder="1" applyAlignment="1">
      <alignment horizontal="right" vertical="center"/>
    </xf>
    <xf numFmtId="182" fontId="7" fillId="0" borderId="0" xfId="0" applyNumberFormat="1" applyFont="1" applyFill="1" applyBorder="1" applyAlignment="1">
      <alignment horizontal="right" vertical="center"/>
    </xf>
    <xf numFmtId="2" fontId="7" fillId="0" borderId="0" xfId="0" applyNumberFormat="1" applyFont="1" applyFill="1" applyBorder="1" applyAlignment="1">
      <alignment horizontal="right" vertical="center"/>
    </xf>
    <xf numFmtId="3" fontId="14" fillId="0" borderId="0" xfId="0" applyNumberFormat="1" applyFont="1" applyFill="1" applyBorder="1" applyAlignment="1">
      <alignment horizontal="center"/>
    </xf>
    <xf numFmtId="0" fontId="7" fillId="0" borderId="0" xfId="0" applyFont="1" applyFill="1" applyBorder="1" applyAlignment="1">
      <alignment/>
    </xf>
    <xf numFmtId="174" fontId="7" fillId="0" borderId="0" xfId="0" applyNumberFormat="1" applyFont="1" applyFill="1" applyBorder="1" applyAlignment="1">
      <alignment/>
    </xf>
    <xf numFmtId="0" fontId="0" fillId="0" borderId="0" xfId="0" applyFont="1" applyAlignment="1">
      <alignment horizontal="right" vertical="center"/>
    </xf>
    <xf numFmtId="0" fontId="7" fillId="2" borderId="0" xfId="0" applyFont="1" applyFill="1" applyBorder="1" applyAlignment="1">
      <alignment horizontal="right" vertical="center"/>
    </xf>
    <xf numFmtId="0" fontId="17" fillId="0" borderId="0" xfId="0" applyFont="1" applyFill="1" applyBorder="1" applyAlignment="1">
      <alignment horizontal="right" vertical="center"/>
    </xf>
    <xf numFmtId="0" fontId="10" fillId="2" borderId="0" xfId="0" applyFont="1" applyFill="1" applyBorder="1" applyAlignment="1">
      <alignment horizontal="right" vertical="center"/>
    </xf>
    <xf numFmtId="0" fontId="0" fillId="0" borderId="0" xfId="0" applyFont="1" applyFill="1" applyBorder="1" applyAlignment="1">
      <alignment horizontal="right" vertical="center"/>
    </xf>
    <xf numFmtId="0" fontId="11" fillId="0" borderId="0" xfId="0" applyFont="1" applyFill="1" applyBorder="1" applyAlignment="1">
      <alignment horizontal="right" vertical="center"/>
    </xf>
    <xf numFmtId="4" fontId="9" fillId="2" borderId="20" xfId="0" applyNumberFormat="1" applyFont="1" applyFill="1" applyBorder="1" applyAlignment="1">
      <alignment horizontal="right" vertical="center"/>
    </xf>
    <xf numFmtId="4" fontId="7" fillId="2" borderId="15" xfId="0" applyNumberFormat="1" applyFont="1" applyFill="1" applyBorder="1" applyAlignment="1">
      <alignment horizontal="left" vertical="center"/>
    </xf>
    <xf numFmtId="194" fontId="0" fillId="0" borderId="0" xfId="0" applyNumberFormat="1" applyFont="1" applyFill="1" applyAlignment="1">
      <alignment vertical="center"/>
    </xf>
    <xf numFmtId="0" fontId="14" fillId="0" borderId="32" xfId="0" applyFont="1" applyFill="1" applyBorder="1" applyAlignment="1">
      <alignment horizontal="center" vertical="center"/>
    </xf>
    <xf numFmtId="0" fontId="14" fillId="0" borderId="21" xfId="0" applyFont="1" applyFill="1" applyBorder="1" applyAlignment="1">
      <alignment vertical="center"/>
    </xf>
    <xf numFmtId="182" fontId="0" fillId="0" borderId="0" xfId="0" applyNumberFormat="1" applyFont="1" applyFill="1" applyBorder="1" applyAlignment="1">
      <alignment vertical="center"/>
    </xf>
    <xf numFmtId="3" fontId="9" fillId="2" borderId="17" xfId="0" applyNumberFormat="1" applyFont="1" applyFill="1" applyBorder="1" applyAlignment="1">
      <alignment horizontal="right" vertical="center"/>
    </xf>
    <xf numFmtId="4" fontId="9" fillId="2" borderId="0" xfId="0" applyNumberFormat="1" applyFont="1" applyFill="1" applyBorder="1" applyAlignment="1" quotePrefix="1">
      <alignment horizontal="right" vertical="center"/>
    </xf>
    <xf numFmtId="3" fontId="9" fillId="2" borderId="0" xfId="0" applyNumberFormat="1" applyFont="1" applyFill="1" applyBorder="1" applyAlignment="1">
      <alignment horizontal="right" vertical="center"/>
    </xf>
    <xf numFmtId="3" fontId="9" fillId="2" borderId="18" xfId="0" applyNumberFormat="1" applyFont="1" applyFill="1" applyBorder="1" applyAlignment="1">
      <alignment horizontal="right" vertical="center"/>
    </xf>
    <xf numFmtId="4" fontId="9" fillId="2" borderId="0" xfId="0" applyNumberFormat="1" applyFont="1" applyFill="1" applyBorder="1" applyAlignment="1">
      <alignment horizontal="right" vertical="center"/>
    </xf>
    <xf numFmtId="4" fontId="9" fillId="2" borderId="17" xfId="0" applyNumberFormat="1" applyFont="1" applyFill="1" applyBorder="1" applyAlignment="1" quotePrefix="1">
      <alignment horizontal="right" vertical="center"/>
    </xf>
    <xf numFmtId="4" fontId="9" fillId="2" borderId="18" xfId="0" applyNumberFormat="1" applyFont="1" applyFill="1" applyBorder="1" applyAlignment="1" quotePrefix="1">
      <alignment horizontal="right" vertical="center"/>
    </xf>
    <xf numFmtId="3" fontId="9" fillId="2" borderId="17" xfId="0" applyNumberFormat="1" applyFont="1" applyFill="1" applyBorder="1" applyAlignment="1">
      <alignment vertical="center"/>
    </xf>
    <xf numFmtId="4" fontId="9" fillId="2" borderId="18" xfId="0" applyNumberFormat="1" applyFont="1" applyFill="1" applyBorder="1" applyAlignment="1">
      <alignment horizontal="right" vertical="center"/>
    </xf>
    <xf numFmtId="3" fontId="14" fillId="0" borderId="20" xfId="0" applyNumberFormat="1" applyFont="1" applyFill="1" applyBorder="1" applyAlignment="1">
      <alignment vertical="center"/>
    </xf>
    <xf numFmtId="4" fontId="9" fillId="0" borderId="0" xfId="0" applyNumberFormat="1" applyFont="1" applyFill="1" applyBorder="1" applyAlignment="1">
      <alignment vertical="center"/>
    </xf>
    <xf numFmtId="176" fontId="7" fillId="0" borderId="0" xfId="22" applyNumberFormat="1" applyFont="1" applyAlignment="1">
      <alignment/>
    </xf>
    <xf numFmtId="176" fontId="0" fillId="0" borderId="0" xfId="0" applyNumberFormat="1" applyAlignment="1">
      <alignment/>
    </xf>
    <xf numFmtId="49" fontId="7" fillId="0" borderId="0" xfId="0" applyNumberFormat="1" applyFont="1" applyAlignment="1" quotePrefix="1">
      <alignment vertical="center"/>
    </xf>
    <xf numFmtId="4" fontId="14" fillId="0" borderId="17" xfId="0" applyNumberFormat="1" applyFont="1" applyFill="1" applyBorder="1" applyAlignment="1" quotePrefix="1">
      <alignment horizontal="right" vertical="center"/>
    </xf>
    <xf numFmtId="4" fontId="14" fillId="0" borderId="18" xfId="0" applyNumberFormat="1" applyFont="1" applyFill="1" applyBorder="1" applyAlignment="1" quotePrefix="1">
      <alignment horizontal="right" vertical="center"/>
    </xf>
    <xf numFmtId="0" fontId="4" fillId="0" borderId="0" xfId="0" applyFont="1" applyFill="1" applyBorder="1" applyAlignment="1" quotePrefix="1">
      <alignment horizontal="left" vertical="center"/>
    </xf>
    <xf numFmtId="176" fontId="7" fillId="0" borderId="0" xfId="0" applyNumberFormat="1" applyFont="1" applyAlignment="1">
      <alignment/>
    </xf>
    <xf numFmtId="0" fontId="7" fillId="0" borderId="0" xfId="0" applyFont="1" applyAlignment="1" quotePrefix="1">
      <alignment horizontal="left"/>
    </xf>
    <xf numFmtId="0" fontId="0" fillId="0" borderId="17" xfId="0" applyFont="1" applyFill="1" applyBorder="1" applyAlignment="1">
      <alignment vertical="center"/>
    </xf>
    <xf numFmtId="0" fontId="0" fillId="0" borderId="17" xfId="0" applyFont="1" applyBorder="1" applyAlignment="1">
      <alignment vertical="center"/>
    </xf>
    <xf numFmtId="3" fontId="14" fillId="0" borderId="17" xfId="0" applyNumberFormat="1" applyFont="1" applyFill="1" applyBorder="1" applyAlignment="1">
      <alignment vertical="center"/>
    </xf>
    <xf numFmtId="3" fontId="14" fillId="0" borderId="18" xfId="0" applyNumberFormat="1" applyFont="1" applyFill="1" applyBorder="1" applyAlignment="1">
      <alignment vertical="center"/>
    </xf>
    <xf numFmtId="49" fontId="7" fillId="0" borderId="0" xfId="0" applyNumberFormat="1" applyFont="1" applyAlignment="1" quotePrefix="1">
      <alignment horizontal="left" vertical="center"/>
    </xf>
    <xf numFmtId="49" fontId="14" fillId="0" borderId="0" xfId="0" applyNumberFormat="1" applyFont="1" applyFill="1" applyBorder="1" applyAlignment="1">
      <alignment horizontal="left" vertical="center"/>
    </xf>
    <xf numFmtId="3" fontId="14" fillId="0" borderId="18" xfId="0" applyNumberFormat="1" applyFont="1" applyFill="1" applyBorder="1" applyAlignment="1">
      <alignment horizontal="left" vertical="center"/>
    </xf>
    <xf numFmtId="0" fontId="46" fillId="0" borderId="22" xfId="19" applyFont="1" applyBorder="1" applyAlignment="1" quotePrefix="1">
      <alignment horizontal="left" vertical="justify"/>
      <protection/>
    </xf>
    <xf numFmtId="0" fontId="46" fillId="0" borderId="17" xfId="19" applyFont="1" applyBorder="1" applyAlignment="1">
      <alignment horizontal="left" vertical="justify"/>
      <protection/>
    </xf>
    <xf numFmtId="0" fontId="46" fillId="0" borderId="17" xfId="19" applyFont="1" applyBorder="1" applyAlignment="1">
      <alignment horizontal="left" vertical="justify" shrinkToFit="1"/>
      <protection/>
    </xf>
    <xf numFmtId="49" fontId="7" fillId="0" borderId="0" xfId="0" applyNumberFormat="1" applyFont="1" applyAlignment="1">
      <alignment horizontal="left" vertical="center"/>
    </xf>
    <xf numFmtId="4" fontId="9" fillId="0" borderId="20" xfId="0" applyNumberFormat="1" applyFont="1" applyFill="1" applyBorder="1" applyAlignment="1">
      <alignment horizontal="right" vertical="center"/>
    </xf>
    <xf numFmtId="174" fontId="6" fillId="2" borderId="0" xfId="0" applyNumberFormat="1" applyFont="1" applyFill="1" applyBorder="1" applyAlignment="1" quotePrefix="1">
      <alignment horizontal="right" vertical="center"/>
    </xf>
    <xf numFmtId="0" fontId="7" fillId="0" borderId="17" xfId="0" applyFont="1" applyFill="1" applyBorder="1" applyAlignment="1" quotePrefix="1">
      <alignment horizontal="left" vertical="center" indent="1"/>
    </xf>
    <xf numFmtId="0" fontId="4" fillId="0" borderId="0" xfId="0" applyFont="1" applyAlignment="1" quotePrefix="1">
      <alignment horizontal="left" vertical="center"/>
    </xf>
    <xf numFmtId="0" fontId="9" fillId="0" borderId="0" xfId="20" applyFont="1" applyFill="1" applyBorder="1" applyAlignment="1" quotePrefix="1">
      <alignment horizontal="left" vertical="center"/>
      <protection/>
    </xf>
    <xf numFmtId="0" fontId="7" fillId="0" borderId="0" xfId="20" applyFont="1" applyFill="1" applyBorder="1" applyAlignment="1">
      <alignment vertical="center"/>
      <protection/>
    </xf>
    <xf numFmtId="2" fontId="6" fillId="0" borderId="0" xfId="20" applyNumberFormat="1" applyFont="1" applyFill="1" applyBorder="1" applyAlignment="1">
      <alignment horizontal="right" vertical="center"/>
      <protection/>
    </xf>
    <xf numFmtId="0" fontId="0" fillId="0" borderId="0" xfId="20" applyFont="1" applyFill="1" applyBorder="1" applyAlignment="1">
      <alignment vertical="center"/>
      <protection/>
    </xf>
    <xf numFmtId="0" fontId="0" fillId="0" borderId="0" xfId="20" applyFont="1" applyBorder="1" applyAlignment="1">
      <alignment vertical="center"/>
      <protection/>
    </xf>
    <xf numFmtId="0" fontId="5" fillId="0" borderId="0" xfId="20" applyFont="1" applyFill="1" applyBorder="1" applyAlignment="1">
      <alignment horizontal="centerContinuous" vertical="center"/>
      <protection/>
    </xf>
    <xf numFmtId="49" fontId="1" fillId="0" borderId="0" xfId="20" applyNumberFormat="1" applyFont="1" applyFill="1" applyBorder="1" applyAlignment="1">
      <alignment horizontal="right" vertical="center"/>
      <protection/>
    </xf>
    <xf numFmtId="0" fontId="27" fillId="2" borderId="0" xfId="20" applyFont="1" applyFill="1" applyBorder="1" applyAlignment="1">
      <alignment vertical="center"/>
      <protection/>
    </xf>
    <xf numFmtId="0" fontId="0" fillId="0" borderId="0" xfId="20">
      <alignment/>
      <protection/>
    </xf>
    <xf numFmtId="3" fontId="0" fillId="0" borderId="0" xfId="20" applyNumberFormat="1">
      <alignment/>
      <protection/>
    </xf>
    <xf numFmtId="0" fontId="20" fillId="0" borderId="0" xfId="20" applyFont="1" applyFill="1" applyBorder="1" applyAlignment="1">
      <alignment horizontal="center" vertical="center"/>
      <protection/>
    </xf>
    <xf numFmtId="0" fontId="0" fillId="0" borderId="0" xfId="20" applyFont="1" applyFill="1" applyBorder="1" applyAlignment="1">
      <alignment horizontal="centerContinuous" vertical="center"/>
      <protection/>
    </xf>
    <xf numFmtId="0" fontId="4" fillId="0" borderId="0" xfId="20" applyFont="1" applyFill="1" applyBorder="1" applyAlignment="1">
      <alignment vertical="center"/>
      <protection/>
    </xf>
    <xf numFmtId="0" fontId="4" fillId="0" borderId="0" xfId="20" applyFont="1" applyFill="1" applyBorder="1" applyAlignment="1">
      <alignment horizontal="centerContinuous" vertical="center"/>
      <protection/>
    </xf>
    <xf numFmtId="0" fontId="6" fillId="0" borderId="0" xfId="20" applyFont="1" applyFill="1" applyBorder="1" applyAlignment="1">
      <alignment horizontal="center" vertical="center" wrapText="1"/>
      <protection/>
    </xf>
    <xf numFmtId="0" fontId="6" fillId="0" borderId="14" xfId="20" applyFont="1" applyFill="1" applyBorder="1" applyAlignment="1">
      <alignment horizontal="left" vertical="center"/>
      <protection/>
    </xf>
    <xf numFmtId="0" fontId="6" fillId="0" borderId="15" xfId="20" applyFont="1" applyFill="1" applyBorder="1" applyAlignment="1">
      <alignment horizontal="left" vertical="center"/>
      <protection/>
    </xf>
    <xf numFmtId="0" fontId="6" fillId="0" borderId="16" xfId="20" applyFont="1" applyFill="1" applyBorder="1" applyAlignment="1">
      <alignment horizontal="left" vertical="center"/>
      <protection/>
    </xf>
    <xf numFmtId="0" fontId="4" fillId="0" borderId="22" xfId="20" applyFont="1" applyFill="1" applyBorder="1" applyAlignment="1">
      <alignment horizontal="left" vertical="center"/>
      <protection/>
    </xf>
    <xf numFmtId="0" fontId="6" fillId="0" borderId="17" xfId="20" applyFont="1" applyFill="1" applyBorder="1" applyAlignment="1">
      <alignment horizontal="left" vertical="center"/>
      <protection/>
    </xf>
    <xf numFmtId="0" fontId="6" fillId="0" borderId="0" xfId="20" applyFont="1" applyFill="1" applyBorder="1" applyAlignment="1">
      <alignment horizontal="left" vertical="center"/>
      <protection/>
    </xf>
    <xf numFmtId="0" fontId="6" fillId="0" borderId="18" xfId="20" applyFont="1" applyFill="1" applyBorder="1" applyAlignment="1">
      <alignment horizontal="left" vertical="center"/>
      <protection/>
    </xf>
    <xf numFmtId="0" fontId="4" fillId="0" borderId="0" xfId="20" applyFont="1" applyFill="1" applyBorder="1" applyAlignment="1">
      <alignment horizontal="left" vertical="center"/>
      <protection/>
    </xf>
    <xf numFmtId="3" fontId="7" fillId="0" borderId="17" xfId="20" applyNumberFormat="1" applyFont="1" applyFill="1" applyBorder="1" applyAlignment="1">
      <alignment horizontal="right" vertical="center"/>
      <protection/>
    </xf>
    <xf numFmtId="4" fontId="7" fillId="0" borderId="0" xfId="20" applyNumberFormat="1" applyFont="1" applyFill="1" applyBorder="1" applyAlignment="1">
      <alignment horizontal="right" vertical="center"/>
      <protection/>
    </xf>
    <xf numFmtId="3" fontId="7" fillId="0" borderId="0" xfId="20" applyNumberFormat="1" applyFont="1" applyFill="1" applyBorder="1" applyAlignment="1">
      <alignment horizontal="right" vertical="center"/>
      <protection/>
    </xf>
    <xf numFmtId="3" fontId="7" fillId="0" borderId="18" xfId="20" applyNumberFormat="1" applyFont="1" applyFill="1" applyBorder="1" applyAlignment="1">
      <alignment horizontal="right" vertical="center"/>
      <protection/>
    </xf>
    <xf numFmtId="3" fontId="6" fillId="0" borderId="17" xfId="20" applyNumberFormat="1" applyFont="1" applyFill="1" applyBorder="1" applyAlignment="1">
      <alignment horizontal="right" vertical="center"/>
      <protection/>
    </xf>
    <xf numFmtId="4" fontId="6" fillId="0" borderId="0" xfId="20" applyNumberFormat="1" applyFont="1" applyFill="1" applyBorder="1" applyAlignment="1">
      <alignment horizontal="right" vertical="center"/>
      <protection/>
    </xf>
    <xf numFmtId="3" fontId="6" fillId="0" borderId="0" xfId="20" applyNumberFormat="1" applyFont="1" applyFill="1" applyBorder="1" applyAlignment="1">
      <alignment horizontal="right" vertical="center"/>
      <protection/>
    </xf>
    <xf numFmtId="3" fontId="6" fillId="0" borderId="18" xfId="20" applyNumberFormat="1" applyFont="1" applyFill="1" applyBorder="1" applyAlignment="1">
      <alignment horizontal="right" vertical="center"/>
      <protection/>
    </xf>
    <xf numFmtId="0" fontId="7" fillId="0" borderId="17" xfId="20" applyFont="1" applyFill="1" applyBorder="1" applyAlignment="1">
      <alignment horizontal="left" vertical="center"/>
      <protection/>
    </xf>
    <xf numFmtId="0" fontId="7" fillId="0" borderId="0" xfId="20" applyFont="1" applyFill="1" applyBorder="1" applyAlignment="1">
      <alignment horizontal="left" vertical="center"/>
      <protection/>
    </xf>
    <xf numFmtId="0" fontId="7" fillId="0" borderId="18"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1" fillId="0" borderId="0" xfId="20" applyFont="1" applyFill="1" applyBorder="1" applyAlignment="1">
      <alignment vertical="center"/>
      <protection/>
    </xf>
    <xf numFmtId="0" fontId="7" fillId="0" borderId="19" xfId="20" applyFont="1" applyFill="1" applyBorder="1" applyAlignment="1">
      <alignment horizontal="left" vertical="center"/>
      <protection/>
    </xf>
    <xf numFmtId="0" fontId="4" fillId="0" borderId="0" xfId="20" applyFont="1" applyFill="1" applyBorder="1" applyAlignment="1" quotePrefix="1">
      <alignment horizontal="left" vertical="center"/>
      <protection/>
    </xf>
    <xf numFmtId="0" fontId="0" fillId="0" borderId="0" xfId="20" applyFont="1" applyAlignment="1">
      <alignment vertical="center"/>
      <protection/>
    </xf>
    <xf numFmtId="0" fontId="6" fillId="0" borderId="0" xfId="20" applyFont="1" applyFill="1" applyBorder="1" applyAlignment="1">
      <alignment vertical="center"/>
      <protection/>
    </xf>
    <xf numFmtId="178" fontId="6" fillId="0" borderId="23" xfId="0" applyNumberFormat="1" applyFont="1" applyFill="1" applyBorder="1" applyAlignment="1">
      <alignment vertical="center"/>
    </xf>
    <xf numFmtId="178" fontId="6" fillId="0" borderId="22" xfId="0" applyNumberFormat="1" applyFont="1" applyFill="1" applyBorder="1" applyAlignment="1">
      <alignment vertical="center"/>
    </xf>
    <xf numFmtId="178" fontId="7" fillId="0" borderId="22" xfId="0" applyNumberFormat="1" applyFont="1" applyFill="1" applyBorder="1" applyAlignment="1">
      <alignment vertical="center"/>
    </xf>
    <xf numFmtId="178" fontId="7" fillId="0" borderId="24" xfId="0" applyNumberFormat="1" applyFont="1" applyFill="1" applyBorder="1" applyAlignment="1">
      <alignment vertical="center"/>
    </xf>
    <xf numFmtId="3" fontId="6" fillId="0" borderId="19" xfId="20" applyNumberFormat="1" applyFont="1" applyFill="1" applyBorder="1" applyAlignment="1">
      <alignment horizontal="right" vertical="center"/>
      <protection/>
    </xf>
    <xf numFmtId="4" fontId="6" fillId="0" borderId="20" xfId="20" applyNumberFormat="1" applyFont="1" applyFill="1" applyBorder="1" applyAlignment="1" quotePrefix="1">
      <alignment horizontal="right" vertical="center"/>
      <protection/>
    </xf>
    <xf numFmtId="3" fontId="6" fillId="0" borderId="20" xfId="20" applyNumberFormat="1" applyFont="1" applyFill="1" applyBorder="1" applyAlignment="1">
      <alignment horizontal="right" vertical="center"/>
      <protection/>
    </xf>
    <xf numFmtId="4" fontId="6" fillId="0" borderId="20" xfId="20" applyNumberFormat="1" applyFont="1" applyFill="1" applyBorder="1" applyAlignment="1">
      <alignment horizontal="right" vertical="center"/>
      <protection/>
    </xf>
    <xf numFmtId="3" fontId="6" fillId="0" borderId="21" xfId="20" applyNumberFormat="1" applyFont="1" applyFill="1" applyBorder="1" applyAlignment="1">
      <alignment horizontal="right" vertical="center"/>
      <protection/>
    </xf>
    <xf numFmtId="0" fontId="7" fillId="0" borderId="17" xfId="0" applyFont="1" applyFill="1" applyBorder="1" applyAlignment="1" quotePrefix="1">
      <alignment horizontal="left" vertical="center"/>
    </xf>
    <xf numFmtId="0" fontId="9" fillId="2" borderId="20" xfId="0" applyFont="1" applyFill="1" applyBorder="1" applyAlignment="1" quotePrefix="1">
      <alignment horizontal="left" vertical="center"/>
    </xf>
    <xf numFmtId="216" fontId="9" fillId="0" borderId="15" xfId="0" applyNumberFormat="1" applyFont="1" applyFill="1" applyBorder="1" applyAlignment="1">
      <alignment horizontal="right" vertical="center"/>
    </xf>
    <xf numFmtId="216" fontId="9" fillId="0" borderId="0" xfId="0" applyNumberFormat="1" applyFont="1" applyFill="1" applyBorder="1" applyAlignment="1">
      <alignment horizontal="right" vertical="center"/>
    </xf>
    <xf numFmtId="216" fontId="7" fillId="0" borderId="0" xfId="0" applyNumberFormat="1" applyFont="1" applyFill="1" applyBorder="1" applyAlignment="1">
      <alignment horizontal="right" vertical="center"/>
    </xf>
    <xf numFmtId="216" fontId="6" fillId="0" borderId="0" xfId="0" applyNumberFormat="1" applyFont="1" applyFill="1" applyBorder="1" applyAlignment="1">
      <alignment horizontal="right" vertical="center"/>
    </xf>
    <xf numFmtId="216" fontId="14" fillId="0" borderId="0" xfId="0" applyNumberFormat="1" applyFont="1" applyFill="1" applyBorder="1" applyAlignment="1">
      <alignment horizontal="right" vertical="center"/>
    </xf>
    <xf numFmtId="216" fontId="6" fillId="0" borderId="20" xfId="0" applyNumberFormat="1" applyFont="1" applyFill="1" applyBorder="1" applyAlignment="1">
      <alignment horizontal="right" vertical="center"/>
    </xf>
    <xf numFmtId="217" fontId="9" fillId="0" borderId="14" xfId="0" applyNumberFormat="1" applyFont="1" applyFill="1" applyBorder="1" applyAlignment="1">
      <alignment horizontal="right" vertical="center"/>
    </xf>
    <xf numFmtId="217" fontId="7" fillId="0" borderId="17" xfId="0" applyNumberFormat="1" applyFont="1" applyFill="1" applyBorder="1" applyAlignment="1">
      <alignment horizontal="right" vertical="center"/>
    </xf>
    <xf numFmtId="217" fontId="7" fillId="0" borderId="19" xfId="0" applyNumberFormat="1" applyFont="1" applyFill="1" applyBorder="1" applyAlignment="1">
      <alignment horizontal="right" vertical="center"/>
    </xf>
    <xf numFmtId="217" fontId="9" fillId="0" borderId="15" xfId="0" applyNumberFormat="1" applyFont="1" applyFill="1" applyBorder="1" applyAlignment="1">
      <alignment horizontal="right" vertical="center"/>
    </xf>
    <xf numFmtId="217" fontId="9" fillId="0" borderId="16" xfId="0" applyNumberFormat="1" applyFont="1" applyFill="1" applyBorder="1" applyAlignment="1">
      <alignment horizontal="right" vertical="center"/>
    </xf>
    <xf numFmtId="217" fontId="7" fillId="0" borderId="0" xfId="0" applyNumberFormat="1" applyFont="1" applyFill="1" applyBorder="1" applyAlignment="1">
      <alignment horizontal="right" vertical="center"/>
    </xf>
    <xf numFmtId="217" fontId="7" fillId="0" borderId="18" xfId="0" applyNumberFormat="1" applyFont="1" applyFill="1" applyBorder="1" applyAlignment="1">
      <alignment horizontal="right" vertical="center"/>
    </xf>
    <xf numFmtId="217" fontId="7" fillId="0" borderId="20" xfId="0" applyNumberFormat="1" applyFont="1" applyFill="1" applyBorder="1" applyAlignment="1">
      <alignment horizontal="right" vertical="center"/>
    </xf>
    <xf numFmtId="217" fontId="7" fillId="0" borderId="21" xfId="0" applyNumberFormat="1" applyFont="1" applyFill="1" applyBorder="1" applyAlignment="1">
      <alignment horizontal="right" vertical="center"/>
    </xf>
    <xf numFmtId="216" fontId="7" fillId="0" borderId="20" xfId="0" applyNumberFormat="1" applyFont="1" applyFill="1" applyBorder="1" applyAlignment="1">
      <alignment horizontal="right" vertical="center"/>
    </xf>
    <xf numFmtId="217" fontId="9" fillId="0" borderId="17" xfId="0" applyNumberFormat="1" applyFont="1" applyFill="1" applyBorder="1" applyAlignment="1">
      <alignment horizontal="right" vertical="center"/>
    </xf>
    <xf numFmtId="217" fontId="6" fillId="0" borderId="17" xfId="0" applyNumberFormat="1" applyFont="1" applyFill="1" applyBorder="1" applyAlignment="1">
      <alignment horizontal="right" vertical="center"/>
    </xf>
    <xf numFmtId="217" fontId="14" fillId="0" borderId="17" xfId="0" applyNumberFormat="1" applyFont="1" applyFill="1" applyBorder="1" applyAlignment="1">
      <alignment horizontal="right" vertical="center"/>
    </xf>
    <xf numFmtId="217" fontId="6" fillId="0" borderId="19" xfId="0" applyNumberFormat="1" applyFont="1" applyFill="1" applyBorder="1" applyAlignment="1">
      <alignment horizontal="right" vertical="center"/>
    </xf>
    <xf numFmtId="217" fontId="9" fillId="0" borderId="0" xfId="0" applyNumberFormat="1" applyFont="1" applyFill="1" applyBorder="1" applyAlignment="1">
      <alignment horizontal="right" vertical="center"/>
    </xf>
    <xf numFmtId="217" fontId="9" fillId="0" borderId="18" xfId="0" applyNumberFormat="1" applyFont="1" applyFill="1" applyBorder="1" applyAlignment="1">
      <alignment horizontal="right" vertical="center"/>
    </xf>
    <xf numFmtId="217" fontId="6" fillId="0" borderId="0" xfId="0" applyNumberFormat="1" applyFont="1" applyFill="1" applyBorder="1" applyAlignment="1">
      <alignment horizontal="right" vertical="center"/>
    </xf>
    <xf numFmtId="217" fontId="6" fillId="0" borderId="18" xfId="0" applyNumberFormat="1" applyFont="1" applyFill="1" applyBorder="1" applyAlignment="1">
      <alignment horizontal="right" vertical="center"/>
    </xf>
    <xf numFmtId="217" fontId="14" fillId="0" borderId="0"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6" fillId="0" borderId="20" xfId="0" applyNumberFormat="1" applyFont="1" applyFill="1" applyBorder="1" applyAlignment="1">
      <alignment horizontal="right" vertical="center"/>
    </xf>
    <xf numFmtId="217" fontId="6" fillId="0" borderId="21" xfId="0" applyNumberFormat="1" applyFont="1" applyFill="1" applyBorder="1" applyAlignment="1">
      <alignment horizontal="right" vertical="center"/>
    </xf>
    <xf numFmtId="216" fontId="9" fillId="0" borderId="14" xfId="0" applyNumberFormat="1" applyFont="1" applyFill="1" applyBorder="1" applyAlignment="1">
      <alignment horizontal="right" vertical="center"/>
    </xf>
    <xf numFmtId="216" fontId="9" fillId="0" borderId="16" xfId="0" applyNumberFormat="1" applyFont="1" applyFill="1" applyBorder="1" applyAlignment="1">
      <alignment horizontal="right" vertical="center"/>
    </xf>
    <xf numFmtId="216" fontId="9" fillId="0" borderId="17" xfId="0" applyNumberFormat="1" applyFont="1" applyFill="1" applyBorder="1" applyAlignment="1">
      <alignment horizontal="right" vertical="center"/>
    </xf>
    <xf numFmtId="216" fontId="9" fillId="0" borderId="18" xfId="0" applyNumberFormat="1" applyFont="1" applyFill="1" applyBorder="1" applyAlignment="1">
      <alignment horizontal="right" vertical="center"/>
    </xf>
    <xf numFmtId="216" fontId="7" fillId="0" borderId="17" xfId="0" applyNumberFormat="1" applyFont="1" applyFill="1" applyBorder="1" applyAlignment="1">
      <alignment horizontal="right" vertical="center"/>
    </xf>
    <xf numFmtId="216" fontId="7" fillId="0" borderId="18" xfId="0" applyNumberFormat="1" applyFont="1" applyFill="1" applyBorder="1" applyAlignment="1">
      <alignment horizontal="right" vertical="center"/>
    </xf>
    <xf numFmtId="216" fontId="6" fillId="0" borderId="17" xfId="0" applyNumberFormat="1" applyFont="1" applyFill="1" applyBorder="1" applyAlignment="1">
      <alignment horizontal="right" vertical="center"/>
    </xf>
    <xf numFmtId="216" fontId="6" fillId="0" borderId="18" xfId="0" applyNumberFormat="1" applyFont="1" applyFill="1" applyBorder="1" applyAlignment="1">
      <alignment horizontal="right" vertical="center"/>
    </xf>
    <xf numFmtId="216" fontId="14" fillId="0" borderId="17" xfId="0" applyNumberFormat="1" applyFont="1" applyFill="1" applyBorder="1" applyAlignment="1">
      <alignment horizontal="right" vertical="center"/>
    </xf>
    <xf numFmtId="216" fontId="14" fillId="0" borderId="18" xfId="0" applyNumberFormat="1" applyFont="1" applyFill="1" applyBorder="1" applyAlignment="1">
      <alignment horizontal="right" vertical="center"/>
    </xf>
    <xf numFmtId="216" fontId="6" fillId="0" borderId="19" xfId="0" applyNumberFormat="1" applyFont="1" applyFill="1" applyBorder="1" applyAlignment="1">
      <alignment horizontal="right" vertical="center"/>
    </xf>
    <xf numFmtId="216" fontId="6" fillId="0" borderId="21" xfId="0" applyNumberFormat="1" applyFont="1" applyFill="1" applyBorder="1" applyAlignment="1">
      <alignment horizontal="right" vertical="center"/>
    </xf>
    <xf numFmtId="217" fontId="7" fillId="0" borderId="0" xfId="0" applyNumberFormat="1" applyFont="1" applyAlignment="1">
      <alignment/>
    </xf>
    <xf numFmtId="217" fontId="18" fillId="0" borderId="0" xfId="0" applyNumberFormat="1" applyFont="1" applyFill="1" applyAlignment="1">
      <alignment vertical="center"/>
    </xf>
    <xf numFmtId="217" fontId="0" fillId="0" borderId="0" xfId="0" applyNumberFormat="1" applyFont="1" applyFill="1" applyAlignment="1">
      <alignment vertical="center"/>
    </xf>
    <xf numFmtId="217" fontId="7" fillId="0" borderId="0" xfId="22" applyNumberFormat="1" applyFont="1" applyFill="1" applyBorder="1" applyAlignment="1">
      <alignment horizontal="right" vertical="center"/>
    </xf>
    <xf numFmtId="217" fontId="7" fillId="0" borderId="18" xfId="22" applyNumberFormat="1" applyFont="1" applyFill="1" applyBorder="1" applyAlignment="1">
      <alignment horizontal="right" vertical="center"/>
    </xf>
    <xf numFmtId="217" fontId="7" fillId="0" borderId="0" xfId="0" applyNumberFormat="1" applyFont="1" applyFill="1" applyBorder="1" applyAlignment="1">
      <alignment vertical="center"/>
    </xf>
    <xf numFmtId="217" fontId="7" fillId="0" borderId="17" xfId="22" applyNumberFormat="1" applyFont="1" applyFill="1" applyBorder="1" applyAlignment="1">
      <alignment horizontal="right" vertical="center"/>
    </xf>
    <xf numFmtId="217" fontId="7" fillId="0" borderId="0" xfId="0" applyNumberFormat="1" applyFont="1" applyAlignment="1">
      <alignment vertical="center"/>
    </xf>
    <xf numFmtId="217" fontId="0" fillId="0" borderId="0" xfId="0" applyNumberFormat="1" applyFont="1" applyAlignment="1">
      <alignment vertical="center"/>
    </xf>
    <xf numFmtId="217" fontId="0" fillId="0" borderId="0" xfId="0" applyNumberFormat="1" applyFont="1" applyBorder="1" applyAlignment="1">
      <alignment vertical="center"/>
    </xf>
    <xf numFmtId="217" fontId="7" fillId="0" borderId="15" xfId="22" applyNumberFormat="1" applyFont="1" applyFill="1" applyBorder="1" applyAlignment="1">
      <alignment horizontal="right" vertical="center"/>
    </xf>
    <xf numFmtId="217" fontId="7" fillId="0" borderId="16" xfId="22" applyNumberFormat="1" applyFont="1" applyFill="1" applyBorder="1" applyAlignment="1">
      <alignment horizontal="right" vertical="center"/>
    </xf>
    <xf numFmtId="217" fontId="7" fillId="0" borderId="14" xfId="22" applyNumberFormat="1" applyFont="1" applyFill="1" applyBorder="1" applyAlignment="1">
      <alignment horizontal="right" vertical="center"/>
    </xf>
    <xf numFmtId="217" fontId="14" fillId="0" borderId="0" xfId="22" applyNumberFormat="1" applyFont="1" applyFill="1" applyBorder="1" applyAlignment="1">
      <alignment horizontal="right" vertical="center"/>
    </xf>
    <xf numFmtId="217" fontId="14" fillId="0" borderId="18" xfId="22" applyNumberFormat="1" applyFont="1" applyFill="1" applyBorder="1" applyAlignment="1">
      <alignment horizontal="right" vertical="center"/>
    </xf>
    <xf numFmtId="217" fontId="14" fillId="0" borderId="0" xfId="0" applyNumberFormat="1" applyFont="1" applyFill="1" applyBorder="1" applyAlignment="1">
      <alignment vertical="center"/>
    </xf>
    <xf numFmtId="217" fontId="14" fillId="0" borderId="17" xfId="22" applyNumberFormat="1" applyFont="1" applyFill="1" applyBorder="1" applyAlignment="1">
      <alignment horizontal="right" vertical="center"/>
    </xf>
    <xf numFmtId="217" fontId="7" fillId="0" borderId="0" xfId="0" applyNumberFormat="1" applyFont="1" applyFill="1" applyAlignment="1">
      <alignment vertical="center"/>
    </xf>
    <xf numFmtId="217" fontId="6" fillId="0" borderId="26" xfId="0" applyNumberFormat="1" applyFont="1" applyFill="1" applyBorder="1" applyAlignment="1">
      <alignment vertical="center"/>
    </xf>
    <xf numFmtId="217" fontId="14" fillId="0" borderId="14" xfId="22" applyNumberFormat="1" applyFont="1" applyFill="1" applyBorder="1" applyAlignment="1">
      <alignment horizontal="right" vertical="center"/>
    </xf>
    <xf numFmtId="217" fontId="14" fillId="0" borderId="15" xfId="22" applyNumberFormat="1" applyFont="1" applyFill="1" applyBorder="1" applyAlignment="1">
      <alignment horizontal="right" vertical="center"/>
    </xf>
    <xf numFmtId="217" fontId="14" fillId="0" borderId="16" xfId="22" applyNumberFormat="1" applyFont="1" applyFill="1" applyBorder="1" applyAlignment="1">
      <alignment horizontal="right" vertical="center"/>
    </xf>
    <xf numFmtId="217" fontId="5" fillId="0" borderId="0" xfId="0" applyNumberFormat="1" applyFont="1" applyFill="1" applyBorder="1" applyAlignment="1">
      <alignment horizontal="center" vertical="center"/>
    </xf>
    <xf numFmtId="217" fontId="5" fillId="0" borderId="0" xfId="0" applyNumberFormat="1" applyFont="1" applyFill="1" applyBorder="1" applyAlignment="1">
      <alignment horizontal="centerContinuous" vertical="center"/>
    </xf>
    <xf numFmtId="217" fontId="0" fillId="0" borderId="0" xfId="0" applyNumberFormat="1" applyFont="1" applyBorder="1" applyAlignment="1">
      <alignment horizontal="center" vertical="center"/>
    </xf>
    <xf numFmtId="217" fontId="0" fillId="0" borderId="0" xfId="0" applyNumberFormat="1" applyFont="1" applyFill="1" applyBorder="1" applyAlignment="1">
      <alignment vertical="center"/>
    </xf>
    <xf numFmtId="217" fontId="60" fillId="0" borderId="0" xfId="0" applyNumberFormat="1" applyFont="1" applyFill="1" applyBorder="1" applyAlignment="1">
      <alignment horizontal="center" vertical="center"/>
    </xf>
    <xf numFmtId="217" fontId="61" fillId="0" borderId="0" xfId="0" applyNumberFormat="1" applyFont="1" applyFill="1" applyBorder="1" applyAlignment="1">
      <alignment horizontal="center" vertical="center"/>
    </xf>
    <xf numFmtId="216" fontId="7" fillId="0" borderId="17" xfId="22" applyNumberFormat="1" applyFont="1" applyFill="1" applyBorder="1" applyAlignment="1">
      <alignment horizontal="right" vertical="center"/>
    </xf>
    <xf numFmtId="216" fontId="7" fillId="0" borderId="0" xfId="22" applyNumberFormat="1" applyFont="1" applyFill="1" applyBorder="1" applyAlignment="1">
      <alignment horizontal="right" vertical="center"/>
    </xf>
    <xf numFmtId="216" fontId="7" fillId="0" borderId="18" xfId="22" applyNumberFormat="1" applyFont="1" applyFill="1" applyBorder="1" applyAlignment="1">
      <alignment horizontal="right" vertical="center"/>
    </xf>
    <xf numFmtId="216" fontId="0" fillId="0" borderId="0" xfId="0" applyNumberFormat="1" applyFont="1" applyAlignment="1">
      <alignment vertical="center"/>
    </xf>
    <xf numFmtId="216" fontId="7" fillId="0" borderId="14" xfId="22" applyNumberFormat="1" applyFont="1" applyFill="1" applyBorder="1" applyAlignment="1">
      <alignment horizontal="right" vertical="center"/>
    </xf>
    <xf numFmtId="216" fontId="7" fillId="0" borderId="15" xfId="22" applyNumberFormat="1" applyFont="1" applyFill="1" applyBorder="1" applyAlignment="1">
      <alignment horizontal="right" vertical="center"/>
    </xf>
    <xf numFmtId="216" fontId="7" fillId="0" borderId="16" xfId="22" applyNumberFormat="1" applyFont="1" applyFill="1" applyBorder="1" applyAlignment="1">
      <alignment horizontal="right" vertical="center"/>
    </xf>
    <xf numFmtId="216" fontId="11" fillId="0" borderId="0" xfId="0" applyNumberFormat="1" applyFont="1" applyAlignment="1">
      <alignment horizontal="right" vertical="center"/>
    </xf>
    <xf numFmtId="216" fontId="18" fillId="0" borderId="0" xfId="0" applyNumberFormat="1" applyFont="1" applyAlignment="1">
      <alignment vertical="center"/>
    </xf>
    <xf numFmtId="216" fontId="7" fillId="0" borderId="0" xfId="0" applyNumberFormat="1" applyFont="1" applyAlignment="1">
      <alignment vertical="center"/>
    </xf>
    <xf numFmtId="216" fontId="4" fillId="0" borderId="0" xfId="0" applyNumberFormat="1" applyFont="1" applyAlignment="1">
      <alignment horizontal="right" vertical="center"/>
    </xf>
    <xf numFmtId="216" fontId="14" fillId="0" borderId="17" xfId="22" applyNumberFormat="1" applyFont="1" applyFill="1" applyBorder="1" applyAlignment="1">
      <alignment horizontal="right" vertical="center"/>
    </xf>
    <xf numFmtId="216" fontId="14" fillId="0" borderId="0" xfId="22" applyNumberFormat="1" applyFont="1" applyFill="1" applyBorder="1" applyAlignment="1">
      <alignment horizontal="right" vertical="center"/>
    </xf>
    <xf numFmtId="216" fontId="14" fillId="0" borderId="18" xfId="22" applyNumberFormat="1" applyFont="1" applyFill="1" applyBorder="1" applyAlignment="1">
      <alignment horizontal="right" vertical="center"/>
    </xf>
    <xf numFmtId="216" fontId="9" fillId="0" borderId="26" xfId="22" applyNumberFormat="1" applyFont="1" applyFill="1" applyBorder="1" applyAlignment="1">
      <alignment horizontal="right" vertical="center"/>
    </xf>
    <xf numFmtId="216" fontId="14" fillId="0" borderId="14" xfId="22" applyNumberFormat="1" applyFont="1" applyFill="1" applyBorder="1" applyAlignment="1">
      <alignment horizontal="right" vertical="center"/>
    </xf>
    <xf numFmtId="216" fontId="14" fillId="0" borderId="15" xfId="22" applyNumberFormat="1" applyFont="1" applyFill="1" applyBorder="1" applyAlignment="1">
      <alignment horizontal="right" vertical="center"/>
    </xf>
    <xf numFmtId="216" fontId="14" fillId="0" borderId="16" xfId="22" applyNumberFormat="1" applyFont="1" applyFill="1" applyBorder="1" applyAlignment="1">
      <alignment horizontal="right" vertical="center"/>
    </xf>
    <xf numFmtId="216" fontId="15" fillId="0" borderId="0" xfId="0" applyNumberFormat="1" applyFont="1" applyFill="1" applyBorder="1" applyAlignment="1">
      <alignment horizontal="right" vertical="center"/>
    </xf>
    <xf numFmtId="217" fontId="6" fillId="0" borderId="17" xfId="0" applyNumberFormat="1" applyFont="1" applyFill="1" applyBorder="1" applyAlignment="1">
      <alignment vertical="center"/>
    </xf>
    <xf numFmtId="217" fontId="0" fillId="0" borderId="19" xfId="0" applyNumberFormat="1" applyBorder="1" applyAlignment="1">
      <alignment vertical="center"/>
    </xf>
    <xf numFmtId="217" fontId="6" fillId="0" borderId="0" xfId="0" applyNumberFormat="1" applyFont="1" applyFill="1" applyBorder="1" applyAlignment="1">
      <alignment vertical="center"/>
    </xf>
    <xf numFmtId="217" fontId="0" fillId="0" borderId="20" xfId="0" applyNumberFormat="1" applyBorder="1" applyAlignment="1">
      <alignment vertical="center"/>
    </xf>
    <xf numFmtId="217" fontId="0" fillId="0" borderId="21" xfId="0" applyNumberFormat="1" applyBorder="1" applyAlignment="1">
      <alignment horizontal="right" vertical="center"/>
    </xf>
    <xf numFmtId="216" fontId="6" fillId="0" borderId="0" xfId="0" applyNumberFormat="1" applyFont="1" applyFill="1" applyBorder="1" applyAlignment="1">
      <alignment vertical="center"/>
    </xf>
    <xf numFmtId="216" fontId="0" fillId="0" borderId="20" xfId="0" applyNumberFormat="1" applyBorder="1" applyAlignment="1">
      <alignment vertical="center"/>
    </xf>
    <xf numFmtId="0" fontId="9" fillId="0" borderId="20" xfId="0" applyFont="1" applyFill="1" applyBorder="1" applyAlignment="1" quotePrefix="1">
      <alignment horizontal="left" vertical="center"/>
    </xf>
    <xf numFmtId="217" fontId="7" fillId="2" borderId="17" xfId="0" applyNumberFormat="1" applyFont="1" applyFill="1" applyBorder="1" applyAlignment="1">
      <alignment horizontal="right" vertical="center"/>
    </xf>
    <xf numFmtId="217" fontId="6" fillId="2" borderId="19" xfId="0" applyNumberFormat="1" applyFont="1" applyFill="1" applyBorder="1" applyAlignment="1">
      <alignment horizontal="right" vertical="center"/>
    </xf>
    <xf numFmtId="217" fontId="14" fillId="0" borderId="18" xfId="0" applyNumberFormat="1" applyFont="1" applyFill="1" applyBorder="1" applyAlignment="1">
      <alignment horizontal="right" vertical="center"/>
    </xf>
    <xf numFmtId="217" fontId="7" fillId="2" borderId="0" xfId="0" applyNumberFormat="1" applyFont="1" applyFill="1" applyBorder="1" applyAlignment="1">
      <alignment horizontal="right" vertical="center"/>
    </xf>
    <xf numFmtId="217" fontId="7" fillId="2" borderId="18" xfId="0" applyNumberFormat="1" applyFont="1" applyFill="1" applyBorder="1" applyAlignment="1">
      <alignment horizontal="right" vertical="center"/>
    </xf>
    <xf numFmtId="217" fontId="6" fillId="2" borderId="20" xfId="0" applyNumberFormat="1" applyFont="1" applyFill="1" applyBorder="1" applyAlignment="1">
      <alignment horizontal="right" vertical="center"/>
    </xf>
    <xf numFmtId="217" fontId="6" fillId="2" borderId="21" xfId="0" applyNumberFormat="1" applyFont="1" applyFill="1" applyBorder="1" applyAlignment="1">
      <alignment horizontal="right" vertical="center"/>
    </xf>
    <xf numFmtId="216" fontId="9" fillId="0" borderId="15" xfId="22" applyNumberFormat="1" applyFont="1" applyFill="1" applyBorder="1" applyAlignment="1">
      <alignment horizontal="right" vertical="center"/>
    </xf>
    <xf numFmtId="216" fontId="9" fillId="0" borderId="15" xfId="0" applyNumberFormat="1" applyFont="1" applyFill="1" applyBorder="1" applyAlignment="1">
      <alignment horizontal="center" vertical="center"/>
    </xf>
    <xf numFmtId="216" fontId="9" fillId="0" borderId="0" xfId="22" applyNumberFormat="1" applyFont="1" applyFill="1" applyBorder="1" applyAlignment="1">
      <alignment horizontal="right" vertical="center"/>
    </xf>
    <xf numFmtId="216" fontId="9" fillId="0" borderId="0" xfId="0" applyNumberFormat="1" applyFont="1" applyFill="1" applyBorder="1" applyAlignment="1">
      <alignment horizontal="center" vertical="center"/>
    </xf>
    <xf numFmtId="216" fontId="7" fillId="0" borderId="0" xfId="0" applyNumberFormat="1" applyFont="1" applyFill="1" applyBorder="1" applyAlignment="1">
      <alignment horizontal="center" vertical="center"/>
    </xf>
    <xf numFmtId="216" fontId="14" fillId="0" borderId="0" xfId="0" applyNumberFormat="1" applyFont="1" applyFill="1" applyBorder="1" applyAlignment="1">
      <alignment horizontal="center" vertical="center"/>
    </xf>
    <xf numFmtId="216" fontId="6" fillId="0" borderId="0" xfId="0" applyNumberFormat="1" applyFont="1" applyFill="1" applyBorder="1" applyAlignment="1">
      <alignment horizontal="center" vertical="center"/>
    </xf>
    <xf numFmtId="216" fontId="7" fillId="2" borderId="0" xfId="0" applyNumberFormat="1" applyFont="1" applyFill="1" applyBorder="1" applyAlignment="1">
      <alignment horizontal="right" vertical="center"/>
    </xf>
    <xf numFmtId="216" fontId="7" fillId="2" borderId="0" xfId="0" applyNumberFormat="1" applyFont="1" applyFill="1" applyBorder="1" applyAlignment="1">
      <alignment horizontal="center" vertical="center"/>
    </xf>
    <xf numFmtId="216" fontId="6" fillId="2" borderId="20" xfId="0" applyNumberFormat="1" applyFont="1" applyFill="1" applyBorder="1" applyAlignment="1">
      <alignment horizontal="right" vertical="center"/>
    </xf>
    <xf numFmtId="216" fontId="6" fillId="2" borderId="20" xfId="0" applyNumberFormat="1" applyFont="1" applyFill="1" applyBorder="1" applyAlignment="1">
      <alignment horizontal="center" vertical="center"/>
    </xf>
    <xf numFmtId="216" fontId="7" fillId="2" borderId="17" xfId="0" applyNumberFormat="1" applyFont="1" applyFill="1" applyBorder="1" applyAlignment="1">
      <alignment horizontal="right" vertical="center"/>
    </xf>
    <xf numFmtId="216" fontId="7" fillId="2" borderId="18" xfId="0" applyNumberFormat="1" applyFont="1" applyFill="1" applyBorder="1" applyAlignment="1">
      <alignment horizontal="right" vertical="center"/>
    </xf>
    <xf numFmtId="216" fontId="6" fillId="2" borderId="19" xfId="0" applyNumberFormat="1" applyFont="1" applyFill="1" applyBorder="1" applyAlignment="1">
      <alignment horizontal="right" vertical="center"/>
    </xf>
    <xf numFmtId="216" fontId="6" fillId="2" borderId="21" xfId="0" applyNumberFormat="1" applyFont="1" applyFill="1" applyBorder="1" applyAlignment="1">
      <alignment horizontal="right" vertical="center"/>
    </xf>
    <xf numFmtId="217" fontId="7" fillId="0" borderId="17" xfId="0" applyNumberFormat="1" applyFont="1" applyFill="1" applyBorder="1" applyAlignment="1" quotePrefix="1">
      <alignment horizontal="right" vertical="center"/>
    </xf>
    <xf numFmtId="217" fontId="0" fillId="0" borderId="0" xfId="0" applyNumberFormat="1" applyFont="1" applyAlignment="1">
      <alignment horizontal="right" vertical="center"/>
    </xf>
    <xf numFmtId="217" fontId="7" fillId="0" borderId="0" xfId="0" applyNumberFormat="1" applyFont="1" applyBorder="1" applyAlignment="1">
      <alignment horizontal="right" vertical="center"/>
    </xf>
    <xf numFmtId="217" fontId="17" fillId="0" borderId="0" xfId="0" applyNumberFormat="1" applyFont="1" applyFill="1" applyBorder="1" applyAlignment="1">
      <alignment horizontal="right" vertical="center"/>
    </xf>
    <xf numFmtId="217" fontId="10" fillId="2" borderId="0" xfId="22" applyNumberFormat="1" applyFont="1" applyFill="1" applyBorder="1" applyAlignment="1">
      <alignment horizontal="right" vertical="center"/>
    </xf>
    <xf numFmtId="217" fontId="10" fillId="2" borderId="0" xfId="0" applyNumberFormat="1" applyFont="1" applyFill="1" applyBorder="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horizontal="right" vertical="center"/>
    </xf>
    <xf numFmtId="217" fontId="0" fillId="0" borderId="0" xfId="0" applyNumberFormat="1" applyFont="1" applyBorder="1" applyAlignment="1">
      <alignment horizontal="right" vertical="center"/>
    </xf>
    <xf numFmtId="217" fontId="5" fillId="0" borderId="0" xfId="0" applyNumberFormat="1" applyFont="1" applyFill="1" applyBorder="1" applyAlignment="1">
      <alignment horizontal="right" vertical="center"/>
    </xf>
    <xf numFmtId="217" fontId="0" fillId="0" borderId="0" xfId="0" applyNumberFormat="1" applyFont="1" applyFill="1" applyBorder="1" applyAlignment="1">
      <alignment horizontal="right" vertical="center"/>
    </xf>
    <xf numFmtId="216" fontId="0" fillId="0" borderId="0" xfId="0" applyNumberFormat="1" applyFont="1" applyAlignment="1">
      <alignment horizontal="right" vertical="center"/>
    </xf>
    <xf numFmtId="216" fontId="0" fillId="2" borderId="0" xfId="0" applyNumberFormat="1" applyFont="1" applyFill="1" applyBorder="1" applyAlignment="1">
      <alignment horizontal="right" vertical="center"/>
    </xf>
    <xf numFmtId="216" fontId="7" fillId="0" borderId="0" xfId="0" applyNumberFormat="1" applyFont="1" applyAlignment="1">
      <alignment horizontal="right" vertical="center"/>
    </xf>
    <xf numFmtId="216" fontId="4" fillId="0" borderId="0" xfId="0" applyNumberFormat="1" applyFont="1" applyAlignment="1">
      <alignment horizontal="right" vertical="top"/>
    </xf>
    <xf numFmtId="216" fontId="0" fillId="0" borderId="0" xfId="0" applyNumberFormat="1" applyFont="1" applyFill="1" applyBorder="1" applyAlignment="1">
      <alignment horizontal="right" vertical="center"/>
    </xf>
    <xf numFmtId="217" fontId="11" fillId="0" borderId="0" xfId="0" applyNumberFormat="1" applyFont="1" applyFill="1" applyBorder="1" applyAlignment="1">
      <alignment horizontal="left" vertical="center"/>
    </xf>
    <xf numFmtId="217" fontId="12" fillId="0" borderId="0" xfId="0" applyNumberFormat="1" applyFont="1" applyFill="1" applyBorder="1" applyAlignment="1">
      <alignment horizontal="left" vertical="center"/>
    </xf>
    <xf numFmtId="217" fontId="4" fillId="0" borderId="0"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4" fillId="2" borderId="0" xfId="0" applyNumberFormat="1" applyFont="1" applyFill="1" applyBorder="1" applyAlignment="1">
      <alignment horizontal="left" vertical="center"/>
    </xf>
    <xf numFmtId="216" fontId="7" fillId="0" borderId="21" xfId="0" applyNumberFormat="1" applyFont="1" applyFill="1" applyBorder="1" applyAlignment="1">
      <alignment horizontal="right" vertical="center"/>
    </xf>
    <xf numFmtId="0" fontId="6" fillId="0" borderId="21" xfId="20" applyFont="1" applyFill="1" applyBorder="1" applyAlignment="1" quotePrefix="1">
      <alignment horizontal="left" vertical="center"/>
      <protection/>
    </xf>
    <xf numFmtId="0" fontId="14" fillId="0" borderId="19" xfId="0" applyFont="1" applyFill="1" applyBorder="1" applyAlignment="1">
      <alignment vertical="center"/>
    </xf>
    <xf numFmtId="49" fontId="9" fillId="0" borderId="20" xfId="0" applyNumberFormat="1" applyFont="1" applyFill="1" applyBorder="1" applyAlignment="1" quotePrefix="1">
      <alignment horizontal="left" vertical="center"/>
    </xf>
    <xf numFmtId="217" fontId="1" fillId="0" borderId="0" xfId="0" applyNumberFormat="1" applyFont="1" applyFill="1" applyBorder="1" applyAlignment="1">
      <alignment horizontal="center" vertical="center"/>
    </xf>
    <xf numFmtId="217" fontId="1" fillId="0" borderId="0" xfId="0" applyNumberFormat="1" applyFont="1" applyFill="1" applyBorder="1" applyAlignment="1">
      <alignment horizontal="right" vertical="center"/>
    </xf>
    <xf numFmtId="217" fontId="6" fillId="0" borderId="23" xfId="0" applyNumberFormat="1" applyFont="1" applyFill="1" applyBorder="1" applyAlignment="1">
      <alignment horizontal="right" vertical="center"/>
    </xf>
    <xf numFmtId="217" fontId="6" fillId="2" borderId="15" xfId="0" applyNumberFormat="1" applyFont="1" applyFill="1" applyBorder="1" applyAlignment="1">
      <alignment horizontal="right" vertical="center"/>
    </xf>
    <xf numFmtId="217" fontId="6" fillId="2" borderId="16" xfId="0" applyNumberFormat="1" applyFont="1" applyFill="1" applyBorder="1" applyAlignment="1">
      <alignment horizontal="right" vertical="center"/>
    </xf>
    <xf numFmtId="217" fontId="6" fillId="0" borderId="22" xfId="0" applyNumberFormat="1" applyFont="1" applyFill="1" applyBorder="1" applyAlignment="1">
      <alignment horizontal="right" vertical="center"/>
    </xf>
    <xf numFmtId="217" fontId="6" fillId="2" borderId="0" xfId="0" applyNumberFormat="1" applyFont="1" applyFill="1" applyBorder="1" applyAlignment="1">
      <alignment horizontal="right" vertical="center"/>
    </xf>
    <xf numFmtId="217" fontId="7" fillId="0" borderId="22" xfId="0" applyNumberFormat="1" applyFont="1" applyFill="1" applyBorder="1" applyAlignment="1">
      <alignment horizontal="right" vertical="center"/>
    </xf>
    <xf numFmtId="217" fontId="6" fillId="0" borderId="24" xfId="0" applyNumberFormat="1" applyFont="1" applyFill="1" applyBorder="1" applyAlignment="1">
      <alignment horizontal="right" vertical="center"/>
    </xf>
    <xf numFmtId="217" fontId="0" fillId="2" borderId="0" xfId="0" applyNumberFormat="1" applyFont="1" applyFill="1" applyAlignment="1">
      <alignment vertical="center"/>
    </xf>
    <xf numFmtId="217" fontId="13" fillId="0" borderId="0" xfId="0" applyNumberFormat="1" applyFont="1" applyFill="1" applyAlignment="1">
      <alignment vertical="center"/>
    </xf>
    <xf numFmtId="217" fontId="13" fillId="0" borderId="0" xfId="22" applyNumberFormat="1" applyFont="1" applyFill="1" applyAlignment="1">
      <alignment vertical="center"/>
    </xf>
    <xf numFmtId="217" fontId="13" fillId="0" borderId="0" xfId="22" applyNumberFormat="1" applyFont="1" applyAlignment="1">
      <alignment vertical="center"/>
    </xf>
    <xf numFmtId="217" fontId="1" fillId="0" borderId="0" xfId="0" applyNumberFormat="1" applyFont="1" applyFill="1" applyAlignment="1">
      <alignment vertical="center"/>
    </xf>
    <xf numFmtId="217" fontId="1" fillId="0" borderId="0" xfId="0" applyNumberFormat="1" applyFont="1" applyAlignment="1">
      <alignment vertical="center"/>
    </xf>
    <xf numFmtId="217" fontId="0" fillId="0" borderId="0" xfId="0" applyNumberFormat="1" applyAlignment="1">
      <alignment/>
    </xf>
    <xf numFmtId="217" fontId="7" fillId="0" borderId="0" xfId="22" applyNumberFormat="1" applyFont="1" applyFill="1" applyAlignment="1">
      <alignment vertical="center"/>
    </xf>
    <xf numFmtId="217" fontId="7" fillId="0" borderId="0" xfId="22" applyNumberFormat="1" applyFont="1" applyAlignment="1">
      <alignment vertical="center"/>
    </xf>
    <xf numFmtId="217" fontId="7" fillId="2" borderId="0" xfId="0" applyNumberFormat="1" applyFont="1" applyFill="1" applyBorder="1" applyAlignment="1">
      <alignment horizontal="right"/>
    </xf>
    <xf numFmtId="217" fontId="8" fillId="0" borderId="0" xfId="0" applyNumberFormat="1" applyFont="1" applyAlignment="1">
      <alignment vertical="center"/>
    </xf>
    <xf numFmtId="217" fontId="0" fillId="2" borderId="0" xfId="0" applyNumberFormat="1" applyFont="1" applyFill="1" applyBorder="1" applyAlignment="1">
      <alignment horizontal="right"/>
    </xf>
    <xf numFmtId="217" fontId="14" fillId="0" borderId="0" xfId="0" applyNumberFormat="1" applyFont="1" applyFill="1" applyBorder="1" applyAlignment="1" quotePrefix="1">
      <alignment horizontal="right" vertical="center"/>
    </xf>
    <xf numFmtId="216" fontId="14" fillId="0" borderId="0" xfId="0" applyNumberFormat="1" applyFont="1" applyFill="1" applyBorder="1" applyAlignment="1" quotePrefix="1">
      <alignment horizontal="right" vertical="center"/>
    </xf>
    <xf numFmtId="216" fontId="9" fillId="0" borderId="21" xfId="0" applyNumberFormat="1" applyFont="1" applyFill="1" applyBorder="1" applyAlignment="1">
      <alignment horizontal="right" vertical="center"/>
    </xf>
    <xf numFmtId="3" fontId="9" fillId="2" borderId="19" xfId="0" applyNumberFormat="1" applyFont="1" applyFill="1" applyBorder="1" applyAlignment="1">
      <alignment vertical="center"/>
    </xf>
    <xf numFmtId="3" fontId="9" fillId="2" borderId="24" xfId="0" applyNumberFormat="1" applyFont="1" applyFill="1" applyBorder="1" applyAlignment="1">
      <alignment horizontal="center" vertical="center"/>
    </xf>
    <xf numFmtId="49" fontId="14" fillId="2" borderId="0" xfId="0" applyNumberFormat="1" applyFont="1" applyFill="1" applyBorder="1" applyAlignment="1" quotePrefix="1">
      <alignment horizontal="left" vertical="center"/>
    </xf>
    <xf numFmtId="0" fontId="14" fillId="2" borderId="0" xfId="0" applyFont="1" applyFill="1" applyBorder="1" applyAlignment="1" quotePrefix="1">
      <alignment horizontal="left" vertical="center"/>
    </xf>
    <xf numFmtId="0" fontId="4" fillId="0" borderId="0" xfId="0" applyFont="1" applyAlignment="1">
      <alignment/>
    </xf>
    <xf numFmtId="17" fontId="7" fillId="0" borderId="0" xfId="0" applyNumberFormat="1" applyFont="1" applyAlignment="1" quotePrefix="1">
      <alignment horizontal="left" vertical="center"/>
    </xf>
    <xf numFmtId="0" fontId="6" fillId="0" borderId="20" xfId="20" applyFont="1" applyFill="1" applyBorder="1" applyAlignment="1" quotePrefix="1">
      <alignment horizontal="left" vertical="center"/>
      <protection/>
    </xf>
    <xf numFmtId="0" fontId="7" fillId="2" borderId="17" xfId="20" applyFont="1" applyFill="1" applyBorder="1" applyAlignment="1">
      <alignment horizontal="left" vertical="center"/>
      <protection/>
    </xf>
    <xf numFmtId="0" fontId="7" fillId="2" borderId="0" xfId="20" applyFont="1" applyFill="1" applyBorder="1" applyAlignment="1">
      <alignment horizontal="left" vertical="center"/>
      <protection/>
    </xf>
    <xf numFmtId="0" fontId="7" fillId="2" borderId="18" xfId="20" applyFont="1" applyFill="1" applyBorder="1" applyAlignment="1">
      <alignment horizontal="left" vertical="center"/>
      <protection/>
    </xf>
    <xf numFmtId="0" fontId="4" fillId="2" borderId="0" xfId="20" applyFont="1" applyFill="1" applyBorder="1" applyAlignment="1">
      <alignment horizontal="left" vertical="center"/>
      <protection/>
    </xf>
    <xf numFmtId="3" fontId="7" fillId="2" borderId="17" xfId="20" applyNumberFormat="1" applyFont="1" applyFill="1" applyBorder="1" applyAlignment="1">
      <alignment horizontal="right" vertical="center"/>
      <protection/>
    </xf>
    <xf numFmtId="4" fontId="7" fillId="2" borderId="0" xfId="20" applyNumberFormat="1" applyFont="1" applyFill="1" applyBorder="1" applyAlignment="1">
      <alignment horizontal="right" vertical="center"/>
      <protection/>
    </xf>
    <xf numFmtId="3" fontId="7" fillId="2" borderId="0" xfId="20" applyNumberFormat="1" applyFont="1" applyFill="1" applyBorder="1" applyAlignment="1">
      <alignment horizontal="right" vertical="center"/>
      <protection/>
    </xf>
    <xf numFmtId="3" fontId="7" fillId="2" borderId="18" xfId="20" applyNumberFormat="1" applyFont="1" applyFill="1" applyBorder="1" applyAlignment="1">
      <alignment horizontal="right" vertical="center"/>
      <protection/>
    </xf>
    <xf numFmtId="0" fontId="0" fillId="2" borderId="0" xfId="20" applyFont="1" applyFill="1" applyBorder="1" applyAlignment="1">
      <alignment vertical="center"/>
      <protection/>
    </xf>
    <xf numFmtId="4" fontId="7" fillId="2" borderId="16" xfId="0" applyNumberFormat="1" applyFont="1" applyFill="1" applyBorder="1" applyAlignment="1">
      <alignment horizontal="left" vertical="center"/>
    </xf>
    <xf numFmtId="4" fontId="7" fillId="2" borderId="18" xfId="0" applyNumberFormat="1" applyFont="1" applyFill="1" applyBorder="1" applyAlignment="1">
      <alignment horizontal="right" vertical="center"/>
    </xf>
    <xf numFmtId="186" fontId="7" fillId="2" borderId="18" xfId="0" applyNumberFormat="1" applyFont="1" applyFill="1" applyBorder="1" applyAlignment="1">
      <alignment horizontal="right" vertical="center"/>
    </xf>
    <xf numFmtId="2" fontId="7" fillId="2" borderId="18" xfId="0" applyNumberFormat="1" applyFont="1" applyFill="1" applyBorder="1" applyAlignment="1">
      <alignment horizontal="right" vertical="center"/>
    </xf>
    <xf numFmtId="4" fontId="7" fillId="2" borderId="2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46" fillId="0" borderId="24" xfId="19" applyFont="1" applyBorder="1" applyAlignment="1" quotePrefix="1">
      <alignment horizontal="left" vertical="justify"/>
      <protection/>
    </xf>
    <xf numFmtId="49" fontId="44" fillId="7" borderId="13" xfId="0" applyNumberFormat="1" applyFont="1" applyFill="1" applyBorder="1" applyAlignment="1">
      <alignment horizontal="center" vertical="center"/>
    </xf>
    <xf numFmtId="0" fontId="16" fillId="8" borderId="33" xfId="0" applyFont="1" applyFill="1" applyBorder="1" applyAlignment="1">
      <alignment horizontal="centerContinuous" vertical="center"/>
    </xf>
    <xf numFmtId="0" fontId="16" fillId="8" borderId="34" xfId="0" applyFont="1" applyFill="1" applyBorder="1" applyAlignment="1">
      <alignment horizontal="centerContinuous" vertical="center"/>
    </xf>
    <xf numFmtId="0" fontId="16" fillId="8" borderId="35" xfId="0" applyFont="1" applyFill="1" applyBorder="1" applyAlignment="1">
      <alignment horizontal="centerContinuous" vertical="center"/>
    </xf>
    <xf numFmtId="0" fontId="16" fillId="8" borderId="36" xfId="0" applyFont="1" applyFill="1" applyBorder="1" applyAlignment="1">
      <alignment horizontal="centerContinuous" vertical="center" wrapText="1"/>
    </xf>
    <xf numFmtId="0" fontId="16" fillId="8" borderId="37" xfId="0" applyFont="1" applyFill="1" applyBorder="1" applyAlignment="1">
      <alignment horizontal="centerContinuous" vertical="center"/>
    </xf>
    <xf numFmtId="0" fontId="16" fillId="8" borderId="21" xfId="0" applyFont="1" applyFill="1" applyBorder="1" applyAlignment="1">
      <alignment horizontal="center" vertical="center"/>
    </xf>
    <xf numFmtId="0" fontId="16" fillId="8" borderId="38" xfId="0" applyFont="1" applyFill="1" applyBorder="1" applyAlignment="1">
      <alignment horizontal="center" vertical="center" wrapText="1"/>
    </xf>
    <xf numFmtId="0" fontId="9" fillId="9" borderId="17" xfId="0" applyFont="1" applyFill="1" applyBorder="1" applyAlignment="1">
      <alignment horizontal="left" vertical="center"/>
    </xf>
    <xf numFmtId="3" fontId="9" fillId="9" borderId="18" xfId="0" applyNumberFormat="1" applyFont="1" applyFill="1" applyBorder="1" applyAlignment="1">
      <alignment horizontal="right" vertical="center"/>
    </xf>
    <xf numFmtId="3" fontId="9" fillId="9" borderId="17" xfId="0" applyNumberFormat="1" applyFont="1" applyFill="1" applyBorder="1" applyAlignment="1">
      <alignment horizontal="right" vertical="center"/>
    </xf>
    <xf numFmtId="4" fontId="9" fillId="9" borderId="0" xfId="0" applyNumberFormat="1" applyFont="1" applyFill="1" applyBorder="1" applyAlignment="1">
      <alignment horizontal="right" vertical="center"/>
    </xf>
    <xf numFmtId="3" fontId="9" fillId="9" borderId="0" xfId="0" applyNumberFormat="1" applyFont="1" applyFill="1" applyBorder="1" applyAlignment="1">
      <alignment vertical="center"/>
    </xf>
    <xf numFmtId="3" fontId="9" fillId="9" borderId="18" xfId="0" applyNumberFormat="1" applyFont="1" applyFill="1" applyBorder="1" applyAlignment="1">
      <alignment vertical="center"/>
    </xf>
    <xf numFmtId="3" fontId="9" fillId="9" borderId="17" xfId="0" applyNumberFormat="1" applyFont="1" applyFill="1" applyBorder="1" applyAlignment="1">
      <alignment vertical="center"/>
    </xf>
    <xf numFmtId="4" fontId="9" fillId="9" borderId="17" xfId="0" applyNumberFormat="1" applyFont="1" applyFill="1" applyBorder="1" applyAlignment="1" quotePrefix="1">
      <alignment horizontal="right" vertical="center"/>
    </xf>
    <xf numFmtId="4" fontId="9" fillId="9" borderId="0" xfId="0" applyNumberFormat="1" applyFont="1" applyFill="1" applyBorder="1" applyAlignment="1" quotePrefix="1">
      <alignment horizontal="right" vertical="center"/>
    </xf>
    <xf numFmtId="4" fontId="9" fillId="9" borderId="18" xfId="0" applyNumberFormat="1" applyFont="1" applyFill="1" applyBorder="1" applyAlignment="1" quotePrefix="1">
      <alignment horizontal="right" vertical="center"/>
    </xf>
    <xf numFmtId="3" fontId="9" fillId="9" borderId="22" xfId="0" applyNumberFormat="1" applyFont="1" applyFill="1" applyBorder="1" applyAlignment="1">
      <alignment horizontal="center" vertical="center"/>
    </xf>
    <xf numFmtId="0" fontId="44" fillId="7" borderId="13" xfId="0" applyFont="1" applyFill="1" applyBorder="1" applyAlignment="1" quotePrefix="1">
      <alignment horizontal="center" vertical="center"/>
    </xf>
    <xf numFmtId="0" fontId="61" fillId="8" borderId="35" xfId="0" applyFont="1" applyFill="1" applyBorder="1" applyAlignment="1">
      <alignment horizontal="centerContinuous" vertical="center"/>
    </xf>
    <xf numFmtId="49" fontId="44" fillId="7" borderId="13" xfId="0" applyNumberFormat="1" applyFont="1" applyFill="1" applyBorder="1" applyAlignment="1" quotePrefix="1">
      <alignment horizontal="center" vertical="center"/>
    </xf>
    <xf numFmtId="0" fontId="16" fillId="8" borderId="21" xfId="0" applyFont="1" applyFill="1" applyBorder="1" applyAlignment="1">
      <alignment horizontal="center" vertical="center" wrapText="1"/>
    </xf>
    <xf numFmtId="0" fontId="17" fillId="8" borderId="38" xfId="0" applyFont="1" applyFill="1" applyBorder="1" applyAlignment="1">
      <alignment horizontal="center" vertical="center"/>
    </xf>
    <xf numFmtId="0" fontId="17" fillId="8" borderId="38" xfId="0" applyFont="1" applyFill="1" applyBorder="1" applyAlignment="1">
      <alignment horizontal="centerContinuous" vertical="center" wrapText="1"/>
    </xf>
    <xf numFmtId="0" fontId="17" fillId="8" borderId="39"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40" xfId="0" applyFont="1" applyFill="1" applyBorder="1" applyAlignment="1">
      <alignment horizontal="center" vertical="center"/>
    </xf>
    <xf numFmtId="0" fontId="17" fillId="8" borderId="39" xfId="0" applyFont="1" applyFill="1" applyBorder="1" applyAlignment="1">
      <alignment horizontal="centerContinuous" vertical="center" wrapText="1"/>
    </xf>
    <xf numFmtId="0" fontId="17" fillId="8" borderId="21" xfId="0" applyFont="1" applyFill="1" applyBorder="1" applyAlignment="1">
      <alignment horizontal="centerContinuous" vertical="center" wrapText="1"/>
    </xf>
    <xf numFmtId="0" fontId="16" fillId="8" borderId="40" xfId="0" applyFont="1" applyFill="1" applyBorder="1" applyAlignment="1">
      <alignment horizontal="center" vertical="center"/>
    </xf>
    <xf numFmtId="0" fontId="16" fillId="8" borderId="41"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38" xfId="0" applyFont="1" applyFill="1" applyBorder="1" applyAlignment="1">
      <alignment horizontal="centerContinuous" vertical="center"/>
    </xf>
    <xf numFmtId="0" fontId="16" fillId="8" borderId="21" xfId="0" applyFont="1" applyFill="1" applyBorder="1" applyAlignment="1">
      <alignment horizontal="centerContinuous" vertical="center"/>
    </xf>
    <xf numFmtId="0" fontId="6" fillId="9" borderId="19" xfId="0" applyFont="1" applyFill="1" applyBorder="1" applyAlignment="1">
      <alignment horizontal="left" vertical="center"/>
    </xf>
    <xf numFmtId="0" fontId="1" fillId="9" borderId="21" xfId="0" applyFont="1" applyFill="1" applyBorder="1" applyAlignment="1">
      <alignment vertical="center"/>
    </xf>
    <xf numFmtId="217" fontId="6" fillId="9" borderId="20" xfId="0" applyNumberFormat="1" applyFont="1" applyFill="1" applyBorder="1" applyAlignment="1">
      <alignment horizontal="right" vertical="center"/>
    </xf>
    <xf numFmtId="217" fontId="6" fillId="9" borderId="21" xfId="0" applyNumberFormat="1" applyFont="1" applyFill="1" applyBorder="1" applyAlignment="1">
      <alignment horizontal="right" vertical="center"/>
    </xf>
    <xf numFmtId="217" fontId="6" fillId="9" borderId="19" xfId="0" applyNumberFormat="1" applyFont="1" applyFill="1" applyBorder="1" applyAlignment="1">
      <alignment horizontal="right" vertical="center"/>
    </xf>
    <xf numFmtId="216" fontId="6" fillId="9" borderId="19" xfId="0" applyNumberFormat="1" applyFont="1" applyFill="1" applyBorder="1" applyAlignment="1">
      <alignment horizontal="right" vertical="center"/>
    </xf>
    <xf numFmtId="216" fontId="6" fillId="9" borderId="20" xfId="0" applyNumberFormat="1" applyFont="1" applyFill="1" applyBorder="1" applyAlignment="1">
      <alignment horizontal="right" vertical="center"/>
    </xf>
    <xf numFmtId="216" fontId="6" fillId="9" borderId="21" xfId="22" applyNumberFormat="1" applyFont="1" applyFill="1" applyBorder="1" applyAlignment="1">
      <alignment horizontal="right" vertical="center"/>
    </xf>
    <xf numFmtId="0" fontId="6" fillId="9" borderId="19" xfId="0" applyFont="1" applyFill="1" applyBorder="1" applyAlignment="1">
      <alignment vertical="center"/>
    </xf>
    <xf numFmtId="0" fontId="6" fillId="9" borderId="21" xfId="0" applyFont="1" applyFill="1" applyBorder="1" applyAlignment="1">
      <alignment vertical="center"/>
    </xf>
    <xf numFmtId="217" fontId="6" fillId="9" borderId="20" xfId="22" applyNumberFormat="1" applyFont="1" applyFill="1" applyBorder="1" applyAlignment="1">
      <alignment horizontal="right" vertical="center"/>
    </xf>
    <xf numFmtId="217" fontId="6" fillId="9" borderId="21" xfId="22" applyNumberFormat="1" applyFont="1" applyFill="1" applyBorder="1" applyAlignment="1">
      <alignment horizontal="right" vertical="center"/>
    </xf>
    <xf numFmtId="217" fontId="6" fillId="9" borderId="19" xfId="22" applyNumberFormat="1" applyFont="1" applyFill="1" applyBorder="1" applyAlignment="1">
      <alignment horizontal="right" vertical="center"/>
    </xf>
    <xf numFmtId="0" fontId="9" fillId="9" borderId="19" xfId="0" applyFont="1" applyFill="1" applyBorder="1" applyAlignment="1">
      <alignment vertical="center"/>
    </xf>
    <xf numFmtId="0" fontId="20" fillId="9" borderId="20" xfId="0" applyFont="1" applyFill="1" applyBorder="1" applyAlignment="1">
      <alignment vertical="center"/>
    </xf>
    <xf numFmtId="217" fontId="9" fillId="9" borderId="19" xfId="0" applyNumberFormat="1" applyFont="1" applyFill="1" applyBorder="1" applyAlignment="1">
      <alignment horizontal="right" vertical="center"/>
    </xf>
    <xf numFmtId="217" fontId="9" fillId="9" borderId="20" xfId="0" applyNumberFormat="1" applyFont="1" applyFill="1" applyBorder="1" applyAlignment="1">
      <alignment horizontal="right" vertical="center"/>
    </xf>
    <xf numFmtId="217" fontId="9" fillId="9" borderId="21" xfId="0" applyNumberFormat="1" applyFont="1" applyFill="1" applyBorder="1" applyAlignment="1">
      <alignment horizontal="right" vertical="center"/>
    </xf>
    <xf numFmtId="216" fontId="16" fillId="8" borderId="38" xfId="0" applyNumberFormat="1" applyFont="1" applyFill="1" applyBorder="1" applyAlignment="1">
      <alignment horizontal="centerContinuous" vertical="center"/>
    </xf>
    <xf numFmtId="216" fontId="16" fillId="8" borderId="21" xfId="0" applyNumberFormat="1" applyFont="1" applyFill="1" applyBorder="1" applyAlignment="1">
      <alignment horizontal="centerContinuous" vertical="center"/>
    </xf>
    <xf numFmtId="217" fontId="6" fillId="9" borderId="20" xfId="0" applyNumberFormat="1" applyFont="1" applyFill="1" applyBorder="1" applyAlignment="1">
      <alignment vertical="center"/>
    </xf>
    <xf numFmtId="217" fontId="6" fillId="9" borderId="21" xfId="0" applyNumberFormat="1" applyFont="1" applyFill="1" applyBorder="1" applyAlignment="1">
      <alignment vertical="center"/>
    </xf>
    <xf numFmtId="217" fontId="6" fillId="9" borderId="19" xfId="0" applyNumberFormat="1" applyFont="1" applyFill="1" applyBorder="1" applyAlignment="1">
      <alignment vertical="center"/>
    </xf>
    <xf numFmtId="216" fontId="9" fillId="9" borderId="19" xfId="22" applyNumberFormat="1" applyFont="1" applyFill="1" applyBorder="1" applyAlignment="1">
      <alignment horizontal="right" vertical="center"/>
    </xf>
    <xf numFmtId="216" fontId="9" fillId="9" borderId="20" xfId="22" applyNumberFormat="1" applyFont="1" applyFill="1" applyBorder="1" applyAlignment="1">
      <alignment horizontal="right" vertical="center"/>
    </xf>
    <xf numFmtId="216" fontId="9" fillId="9" borderId="21" xfId="22" applyNumberFormat="1" applyFont="1" applyFill="1" applyBorder="1" applyAlignment="1">
      <alignment horizontal="right" vertical="center"/>
    </xf>
    <xf numFmtId="0" fontId="9" fillId="9" borderId="20" xfId="0" applyFont="1" applyFill="1" applyBorder="1" applyAlignment="1">
      <alignment vertical="center"/>
    </xf>
    <xf numFmtId="217" fontId="9" fillId="9" borderId="19" xfId="22" applyNumberFormat="1" applyFont="1" applyFill="1" applyBorder="1" applyAlignment="1">
      <alignment horizontal="right" vertical="center"/>
    </xf>
    <xf numFmtId="217" fontId="9" fillId="9" borderId="20" xfId="22" applyNumberFormat="1" applyFont="1" applyFill="1" applyBorder="1" applyAlignment="1">
      <alignment horizontal="right" vertical="center"/>
    </xf>
    <xf numFmtId="217" fontId="9" fillId="9" borderId="21" xfId="22" applyNumberFormat="1" applyFont="1" applyFill="1" applyBorder="1" applyAlignment="1">
      <alignment horizontal="right" vertical="center"/>
    </xf>
    <xf numFmtId="0" fontId="20" fillId="9" borderId="21" xfId="0" applyFont="1" applyFill="1" applyBorder="1" applyAlignment="1">
      <alignment vertical="center"/>
    </xf>
    <xf numFmtId="175" fontId="9" fillId="9" borderId="19" xfId="0" applyNumberFormat="1" applyFont="1" applyFill="1" applyBorder="1" applyAlignment="1">
      <alignment horizontal="left" vertical="center"/>
    </xf>
    <xf numFmtId="0" fontId="9" fillId="9" borderId="21" xfId="0" applyFont="1" applyFill="1" applyBorder="1" applyAlignment="1">
      <alignment vertical="center"/>
    </xf>
    <xf numFmtId="0" fontId="6" fillId="8" borderId="43" xfId="0" applyFont="1" applyFill="1" applyBorder="1" applyAlignment="1">
      <alignment vertical="center"/>
    </xf>
    <xf numFmtId="0" fontId="6" fillId="8" borderId="44" xfId="0" applyFont="1" applyFill="1" applyBorder="1" applyAlignment="1">
      <alignment vertical="center"/>
    </xf>
    <xf numFmtId="217" fontId="6" fillId="8" borderId="13" xfId="0" applyNumberFormat="1" applyFont="1" applyFill="1" applyBorder="1" applyAlignment="1">
      <alignment vertical="center"/>
    </xf>
    <xf numFmtId="216" fontId="6" fillId="8" borderId="13" xfId="22" applyNumberFormat="1" applyFont="1" applyFill="1" applyBorder="1" applyAlignment="1">
      <alignment horizontal="right" vertical="center"/>
    </xf>
    <xf numFmtId="217" fontId="6" fillId="8" borderId="13" xfId="0" applyNumberFormat="1" applyFont="1" applyFill="1" applyBorder="1" applyAlignment="1">
      <alignment horizontal="right" vertical="center"/>
    </xf>
    <xf numFmtId="0" fontId="6" fillId="8" borderId="45" xfId="0" applyFont="1" applyFill="1" applyBorder="1" applyAlignment="1">
      <alignment vertical="center"/>
    </xf>
    <xf numFmtId="217" fontId="16" fillId="8" borderId="38" xfId="0" applyNumberFormat="1" applyFont="1" applyFill="1" applyBorder="1" applyAlignment="1">
      <alignment horizontal="center" vertical="center" wrapText="1"/>
    </xf>
    <xf numFmtId="217" fontId="16" fillId="8" borderId="42" xfId="0" applyNumberFormat="1" applyFont="1" applyFill="1" applyBorder="1" applyAlignment="1">
      <alignment horizontal="center" vertical="center" wrapText="1"/>
    </xf>
    <xf numFmtId="217" fontId="16" fillId="8" borderId="21" xfId="0" applyNumberFormat="1" applyFont="1" applyFill="1" applyBorder="1" applyAlignment="1">
      <alignment horizontal="center" vertical="center" wrapText="1"/>
    </xf>
    <xf numFmtId="0" fontId="7" fillId="6" borderId="4" xfId="0" applyFont="1" applyFill="1" applyBorder="1" applyAlignment="1" quotePrefix="1">
      <alignment horizontal="left" vertical="center"/>
    </xf>
    <xf numFmtId="0" fontId="7" fillId="0" borderId="4" xfId="0" applyFont="1" applyBorder="1" applyAlignment="1" quotePrefix="1">
      <alignment horizontal="left" vertical="center"/>
    </xf>
    <xf numFmtId="3" fontId="9" fillId="9" borderId="0" xfId="0" applyNumberFormat="1" applyFont="1" applyFill="1" applyBorder="1" applyAlignment="1">
      <alignment horizontal="right" vertical="center"/>
    </xf>
    <xf numFmtId="0" fontId="16" fillId="8" borderId="42" xfId="0" applyFont="1" applyFill="1" applyBorder="1" applyAlignment="1">
      <alignment horizontal="center" vertical="center"/>
    </xf>
    <xf numFmtId="0" fontId="6" fillId="8" borderId="46" xfId="0" applyFont="1" applyFill="1" applyBorder="1" applyAlignment="1">
      <alignment vertical="center"/>
    </xf>
    <xf numFmtId="0" fontId="6" fillId="8" borderId="47" xfId="0" applyFont="1" applyFill="1" applyBorder="1" applyAlignment="1">
      <alignment vertical="center"/>
    </xf>
    <xf numFmtId="216" fontId="9" fillId="8" borderId="13" xfId="22" applyNumberFormat="1" applyFont="1" applyFill="1" applyBorder="1" applyAlignment="1">
      <alignment horizontal="right" vertical="center"/>
    </xf>
    <xf numFmtId="0" fontId="16" fillId="8" borderId="40" xfId="0" applyFont="1" applyFill="1" applyBorder="1" applyAlignment="1">
      <alignment horizontal="center" vertical="center" wrapText="1"/>
    </xf>
    <xf numFmtId="0" fontId="16" fillId="8" borderId="48" xfId="0" applyFont="1" applyFill="1" applyBorder="1" applyAlignment="1">
      <alignment horizontal="center" vertical="center" wrapText="1"/>
    </xf>
    <xf numFmtId="0" fontId="60" fillId="0" borderId="0" xfId="20" applyFont="1" applyFill="1" applyBorder="1" applyAlignment="1">
      <alignment horizontal="center" vertical="center"/>
      <protection/>
    </xf>
    <xf numFmtId="0" fontId="16" fillId="8" borderId="49" xfId="20" applyFont="1" applyFill="1" applyBorder="1" applyAlignment="1">
      <alignment horizontal="centerContinuous" vertical="center"/>
      <protection/>
    </xf>
    <xf numFmtId="0" fontId="16" fillId="8" borderId="50" xfId="20" applyFont="1" applyFill="1" applyBorder="1" applyAlignment="1">
      <alignment horizontal="centerContinuous" vertical="center"/>
      <protection/>
    </xf>
    <xf numFmtId="0" fontId="16" fillId="8" borderId="40" xfId="20" applyFont="1" applyFill="1" applyBorder="1" applyAlignment="1">
      <alignment horizontal="center" vertical="center" wrapText="1"/>
      <protection/>
    </xf>
    <xf numFmtId="0" fontId="16" fillId="8" borderId="38" xfId="20" applyFont="1" applyFill="1" applyBorder="1" applyAlignment="1" quotePrefix="1">
      <alignment horizontal="center" vertical="center" wrapText="1"/>
      <protection/>
    </xf>
    <xf numFmtId="0" fontId="16" fillId="8" borderId="38" xfId="20" applyFont="1" applyFill="1" applyBorder="1" applyAlignment="1">
      <alignment horizontal="center" vertical="center" wrapText="1"/>
      <protection/>
    </xf>
    <xf numFmtId="0" fontId="16" fillId="8" borderId="42" xfId="20" applyFont="1" applyFill="1" applyBorder="1" applyAlignment="1">
      <alignment horizontal="center" vertical="center" wrapText="1"/>
      <protection/>
    </xf>
    <xf numFmtId="0" fontId="6" fillId="9" borderId="17" xfId="20" applyFont="1" applyFill="1" applyBorder="1" applyAlignment="1">
      <alignment horizontal="left" vertical="center"/>
      <protection/>
    </xf>
    <xf numFmtId="0" fontId="6" fillId="9" borderId="0" xfId="20" applyFont="1" applyFill="1" applyBorder="1" applyAlignment="1">
      <alignment horizontal="left" vertical="center"/>
      <protection/>
    </xf>
    <xf numFmtId="0" fontId="6" fillId="9" borderId="18" xfId="20" applyFont="1" applyFill="1" applyBorder="1" applyAlignment="1">
      <alignment horizontal="left" vertical="center"/>
      <protection/>
    </xf>
    <xf numFmtId="3" fontId="6" fillId="9" borderId="17" xfId="20" applyNumberFormat="1" applyFont="1" applyFill="1" applyBorder="1" applyAlignment="1">
      <alignment horizontal="right" vertical="center"/>
      <protection/>
    </xf>
    <xf numFmtId="4" fontId="6" fillId="9" borderId="0" xfId="20" applyNumberFormat="1" applyFont="1" applyFill="1" applyBorder="1" applyAlignment="1">
      <alignment horizontal="right" vertical="center"/>
      <protection/>
    </xf>
    <xf numFmtId="3" fontId="6" fillId="9" borderId="0" xfId="20" applyNumberFormat="1" applyFont="1" applyFill="1" applyBorder="1" applyAlignment="1">
      <alignment horizontal="right" vertical="center"/>
      <protection/>
    </xf>
    <xf numFmtId="3" fontId="6" fillId="9" borderId="18" xfId="20" applyNumberFormat="1" applyFont="1" applyFill="1" applyBorder="1" applyAlignment="1">
      <alignment horizontal="right" vertical="center"/>
      <protection/>
    </xf>
    <xf numFmtId="0" fontId="44" fillId="7" borderId="13" xfId="0" applyFont="1" applyFill="1" applyBorder="1" applyAlignment="1">
      <alignment horizontal="center" vertical="center"/>
    </xf>
    <xf numFmtId="0" fontId="16" fillId="8" borderId="51" xfId="0" applyFont="1" applyFill="1" applyBorder="1" applyAlignment="1">
      <alignment horizontal="center" vertical="center" wrapText="1"/>
    </xf>
    <xf numFmtId="0" fontId="44" fillId="7" borderId="13" xfId="0" applyNumberFormat="1" applyFont="1" applyFill="1" applyBorder="1" applyAlignment="1">
      <alignment horizontal="center" vertical="center"/>
    </xf>
    <xf numFmtId="0" fontId="16" fillId="8" borderId="52" xfId="0" applyFont="1" applyFill="1" applyBorder="1" applyAlignment="1">
      <alignment horizontal="centerContinuous" vertical="center"/>
    </xf>
    <xf numFmtId="0" fontId="35" fillId="8" borderId="34" xfId="0" applyFont="1" applyFill="1" applyBorder="1" applyAlignment="1">
      <alignment horizontal="centerContinuous" vertical="center"/>
    </xf>
    <xf numFmtId="0" fontId="35" fillId="8" borderId="35" xfId="0" applyFont="1" applyFill="1" applyBorder="1" applyAlignment="1">
      <alignment horizontal="centerContinuous" vertical="center"/>
    </xf>
    <xf numFmtId="0" fontId="16" fillId="8" borderId="39" xfId="0" applyFont="1" applyFill="1" applyBorder="1" applyAlignment="1">
      <alignment horizontal="center" vertical="center" wrapText="1"/>
    </xf>
    <xf numFmtId="0" fontId="44" fillId="7" borderId="13" xfId="0" applyFont="1" applyFill="1" applyBorder="1" applyAlignment="1">
      <alignment horizontal="centerContinuous" vertical="center"/>
    </xf>
    <xf numFmtId="217" fontId="16" fillId="8" borderId="13" xfId="0" applyNumberFormat="1" applyFont="1" applyFill="1" applyBorder="1" applyAlignment="1" applyProtection="1" quotePrefix="1">
      <alignment horizontal="center" vertical="center"/>
      <protection/>
    </xf>
    <xf numFmtId="217" fontId="16" fillId="8" borderId="13" xfId="0" applyNumberFormat="1" applyFont="1" applyFill="1" applyBorder="1" applyAlignment="1" applyProtection="1">
      <alignment horizontal="center" vertical="center"/>
      <protection/>
    </xf>
    <xf numFmtId="217" fontId="16" fillId="8" borderId="47" xfId="0" applyNumberFormat="1" applyFont="1" applyFill="1" applyBorder="1" applyAlignment="1" applyProtection="1">
      <alignment horizontal="center" vertical="center" wrapText="1"/>
      <protection/>
    </xf>
    <xf numFmtId="49" fontId="16" fillId="8" borderId="13" xfId="0" applyNumberFormat="1" applyFont="1" applyFill="1" applyBorder="1" applyAlignment="1" applyProtection="1" quotePrefix="1">
      <alignment horizontal="center" vertical="center"/>
      <protection/>
    </xf>
    <xf numFmtId="49" fontId="16" fillId="8" borderId="13" xfId="0" applyNumberFormat="1" applyFont="1" applyFill="1" applyBorder="1" applyAlignment="1" applyProtection="1">
      <alignment horizontal="center" vertical="center"/>
      <protection/>
    </xf>
    <xf numFmtId="49" fontId="16" fillId="8" borderId="47" xfId="0" applyNumberFormat="1" applyFont="1" applyFill="1" applyBorder="1" applyAlignment="1" applyProtection="1">
      <alignment horizontal="center" vertical="center"/>
      <protection/>
    </xf>
    <xf numFmtId="4" fontId="6" fillId="9" borderId="16" xfId="0" applyNumberFormat="1" applyFont="1" applyFill="1" applyBorder="1" applyAlignment="1">
      <alignment horizontal="left" vertical="center"/>
    </xf>
    <xf numFmtId="4" fontId="6" fillId="9" borderId="18" xfId="0" applyNumberFormat="1" applyFont="1" applyFill="1" applyBorder="1" applyAlignment="1">
      <alignment horizontal="right" vertical="center"/>
    </xf>
    <xf numFmtId="186" fontId="6" fillId="9" borderId="18" xfId="0" applyNumberFormat="1" applyFont="1" applyFill="1" applyBorder="1" applyAlignment="1">
      <alignment horizontal="right" vertical="center"/>
    </xf>
    <xf numFmtId="2" fontId="6" fillId="9" borderId="18" xfId="0" applyNumberFormat="1" applyFont="1" applyFill="1" applyBorder="1" applyAlignment="1">
      <alignment horizontal="right" vertical="center"/>
    </xf>
    <xf numFmtId="4" fontId="6" fillId="9" borderId="21" xfId="0" applyNumberFormat="1" applyFont="1" applyFill="1" applyBorder="1" applyAlignment="1">
      <alignment horizontal="right" vertical="center"/>
    </xf>
    <xf numFmtId="217" fontId="6" fillId="9" borderId="23" xfId="0" applyNumberFormat="1" applyFont="1" applyFill="1" applyBorder="1" applyAlignment="1">
      <alignment horizontal="right" vertical="center"/>
    </xf>
    <xf numFmtId="217" fontId="6" fillId="9" borderId="22" xfId="0" applyNumberFormat="1" applyFont="1" applyFill="1" applyBorder="1" applyAlignment="1">
      <alignment horizontal="right" vertical="center"/>
    </xf>
    <xf numFmtId="217" fontId="7" fillId="9" borderId="22" xfId="0" applyNumberFormat="1" applyFont="1" applyFill="1" applyBorder="1" applyAlignment="1">
      <alignment horizontal="right" vertical="center"/>
    </xf>
    <xf numFmtId="217" fontId="6" fillId="9" borderId="24" xfId="0" applyNumberFormat="1" applyFont="1" applyFill="1" applyBorder="1" applyAlignment="1">
      <alignment horizontal="right" vertical="center"/>
    </xf>
    <xf numFmtId="3" fontId="16" fillId="8" borderId="53" xfId="0" applyNumberFormat="1" applyFont="1" applyFill="1" applyBorder="1" applyAlignment="1">
      <alignment horizontal="center" vertical="center"/>
    </xf>
    <xf numFmtId="49" fontId="16" fillId="8" borderId="53" xfId="0" applyNumberFormat="1" applyFont="1" applyFill="1" applyBorder="1" applyAlignment="1">
      <alignment horizontal="centerContinuous" vertical="center" wrapText="1"/>
    </xf>
    <xf numFmtId="49" fontId="16" fillId="8" borderId="54" xfId="0" applyNumberFormat="1" applyFont="1" applyFill="1" applyBorder="1" applyAlignment="1">
      <alignment horizontal="centerContinuous" vertical="center" wrapText="1"/>
    </xf>
    <xf numFmtId="49" fontId="16" fillId="8" borderId="55" xfId="0" applyNumberFormat="1" applyFont="1" applyFill="1" applyBorder="1" applyAlignment="1">
      <alignment horizontal="center" vertical="center"/>
    </xf>
    <xf numFmtId="49" fontId="16" fillId="8" borderId="56" xfId="0" applyNumberFormat="1" applyFont="1" applyFill="1" applyBorder="1" applyAlignment="1">
      <alignment horizontal="center" vertical="center"/>
    </xf>
    <xf numFmtId="0" fontId="16" fillId="8" borderId="57" xfId="0" applyFont="1" applyFill="1" applyBorder="1" applyAlignment="1">
      <alignment horizontal="center" vertical="center" wrapText="1"/>
    </xf>
    <xf numFmtId="0" fontId="16" fillId="8" borderId="56" xfId="0" applyFont="1" applyFill="1" applyBorder="1" applyAlignment="1">
      <alignment horizontal="center" vertical="center" wrapText="1"/>
    </xf>
    <xf numFmtId="49" fontId="16" fillId="8" borderId="57" xfId="0" applyNumberFormat="1" applyFont="1" applyFill="1" applyBorder="1" applyAlignment="1">
      <alignment horizontal="center" vertical="center"/>
    </xf>
    <xf numFmtId="176" fontId="16" fillId="8" borderId="58" xfId="22" applyNumberFormat="1" applyFont="1" applyFill="1" applyBorder="1" applyAlignment="1">
      <alignment horizontal="centerContinuous" vertical="center" wrapText="1"/>
    </xf>
    <xf numFmtId="176" fontId="16" fillId="8" borderId="57" xfId="22" applyNumberFormat="1" applyFont="1" applyFill="1" applyBorder="1" applyAlignment="1">
      <alignment horizontal="center" vertical="center"/>
    </xf>
    <xf numFmtId="176" fontId="16" fillId="8" borderId="57" xfId="22" applyNumberFormat="1" applyFont="1" applyFill="1" applyBorder="1" applyAlignment="1">
      <alignment horizontal="center" vertical="center" wrapText="1"/>
    </xf>
    <xf numFmtId="0" fontId="7" fillId="2" borderId="0" xfId="0" applyFont="1" applyFill="1" applyBorder="1" applyAlignment="1" quotePrefix="1">
      <alignment horizontal="left" vertical="center" wrapText="1"/>
    </xf>
    <xf numFmtId="49" fontId="9" fillId="9" borderId="17" xfId="0" applyNumberFormat="1" applyFont="1" applyFill="1" applyBorder="1" applyAlignment="1">
      <alignment horizontal="left" vertical="center"/>
    </xf>
    <xf numFmtId="3" fontId="9" fillId="9" borderId="18" xfId="0" applyNumberFormat="1" applyFont="1" applyFill="1" applyBorder="1" applyAlignment="1">
      <alignment horizontal="left" vertical="center"/>
    </xf>
    <xf numFmtId="4" fontId="9" fillId="9" borderId="18" xfId="0" applyNumberFormat="1" applyFont="1" applyFill="1" applyBorder="1" applyAlignment="1">
      <alignment horizontal="right" vertical="center"/>
    </xf>
    <xf numFmtId="194" fontId="7" fillId="0" borderId="0" xfId="0" applyNumberFormat="1" applyFont="1" applyFill="1" applyBorder="1" applyAlignment="1">
      <alignment vertical="center"/>
    </xf>
    <xf numFmtId="49" fontId="7" fillId="0" borderId="0" xfId="0" applyNumberFormat="1" applyFont="1" applyAlignment="1">
      <alignment horizontal="center" vertical="center"/>
    </xf>
    <xf numFmtId="1" fontId="7" fillId="0" borderId="0" xfId="0" applyNumberFormat="1" applyFont="1" applyFill="1" applyBorder="1" applyAlignment="1">
      <alignment vertical="center"/>
    </xf>
    <xf numFmtId="3" fontId="9" fillId="2" borderId="18" xfId="0" applyNumberFormat="1" applyFont="1" applyFill="1" applyBorder="1" applyAlignment="1">
      <alignment horizontal="left" vertical="center"/>
    </xf>
    <xf numFmtId="2" fontId="9" fillId="2" borderId="0" xfId="0" applyNumberFormat="1" applyFont="1" applyFill="1" applyBorder="1" applyAlignment="1">
      <alignment horizontal="right" vertical="center"/>
    </xf>
    <xf numFmtId="3" fontId="9" fillId="2" borderId="0" xfId="0" applyNumberFormat="1" applyFont="1" applyFill="1" applyBorder="1" applyAlignment="1">
      <alignment vertical="center"/>
    </xf>
    <xf numFmtId="49" fontId="9" fillId="2" borderId="0" xfId="0" applyNumberFormat="1" applyFont="1" applyFill="1" applyBorder="1" applyAlignment="1">
      <alignment horizontal="left" vertical="center"/>
    </xf>
    <xf numFmtId="3" fontId="6" fillId="0" borderId="14" xfId="20" applyNumberFormat="1" applyFont="1" applyFill="1" applyBorder="1" applyAlignment="1">
      <alignment horizontal="right" vertical="center"/>
      <protection/>
    </xf>
    <xf numFmtId="4" fontId="6" fillId="0" borderId="15" xfId="20" applyNumberFormat="1" applyFont="1" applyFill="1" applyBorder="1" applyAlignment="1">
      <alignment horizontal="right" vertical="center"/>
      <protection/>
    </xf>
    <xf numFmtId="3" fontId="6" fillId="0" borderId="15" xfId="20" applyNumberFormat="1" applyFont="1" applyFill="1" applyBorder="1" applyAlignment="1">
      <alignment horizontal="right" vertical="center"/>
      <protection/>
    </xf>
    <xf numFmtId="3" fontId="6" fillId="0" borderId="16" xfId="20" applyNumberFormat="1" applyFont="1" applyFill="1" applyBorder="1" applyAlignment="1">
      <alignment horizontal="right" vertical="center"/>
      <protection/>
    </xf>
    <xf numFmtId="3" fontId="9" fillId="0" borderId="23" xfId="0" applyNumberFormat="1" applyFont="1" applyFill="1" applyBorder="1" applyAlignment="1">
      <alignment horizontal="center" vertical="center"/>
    </xf>
    <xf numFmtId="217" fontId="16" fillId="8" borderId="13" xfId="0" applyNumberFormat="1" applyFont="1" applyFill="1" applyBorder="1" applyAlignment="1" applyProtection="1" quotePrefix="1">
      <alignment horizontal="center" vertical="center" wrapText="1"/>
      <protection/>
    </xf>
    <xf numFmtId="49" fontId="7" fillId="0" borderId="0" xfId="0" applyNumberFormat="1" applyFont="1" applyAlignment="1" quotePrefix="1">
      <alignment horizontal="left"/>
    </xf>
    <xf numFmtId="217" fontId="6" fillId="0" borderId="0" xfId="0" applyNumberFormat="1" applyFont="1" applyFill="1" applyAlignment="1">
      <alignment vertical="center"/>
    </xf>
    <xf numFmtId="217" fontId="14" fillId="0" borderId="0" xfId="0" applyNumberFormat="1" applyFont="1" applyFill="1" applyAlignment="1">
      <alignment vertical="center"/>
    </xf>
    <xf numFmtId="217" fontId="9" fillId="0" borderId="0" xfId="0" applyNumberFormat="1" applyFont="1" applyFill="1" applyBorder="1" applyAlignment="1">
      <alignment vertical="center"/>
    </xf>
    <xf numFmtId="217" fontId="9" fillId="0" borderId="0" xfId="0" applyNumberFormat="1" applyFont="1" applyFill="1" applyAlignment="1">
      <alignment vertical="center"/>
    </xf>
    <xf numFmtId="0" fontId="9" fillId="2" borderId="17" xfId="0" applyFont="1" applyFill="1" applyBorder="1" applyAlignment="1">
      <alignment horizontal="left" vertical="center"/>
    </xf>
    <xf numFmtId="0" fontId="14" fillId="0" borderId="0" xfId="0" applyFont="1" applyFill="1" applyBorder="1" applyAlignment="1" quotePrefix="1">
      <alignment horizontal="right" vertical="center"/>
    </xf>
    <xf numFmtId="0" fontId="6" fillId="2" borderId="17" xfId="20" applyFont="1" applyFill="1" applyBorder="1" applyAlignment="1">
      <alignment horizontal="left" vertical="center"/>
      <protection/>
    </xf>
    <xf numFmtId="217" fontId="16" fillId="8" borderId="47" xfId="0" applyNumberFormat="1" applyFont="1" applyFill="1" applyBorder="1" applyAlignment="1" applyProtection="1">
      <alignment horizontal="center" vertical="center"/>
      <protection/>
    </xf>
    <xf numFmtId="49" fontId="6" fillId="0" borderId="0" xfId="0" applyNumberFormat="1" applyFont="1" applyFill="1" applyBorder="1" applyAlignment="1" quotePrefix="1">
      <alignment horizontal="right" vertical="center"/>
    </xf>
    <xf numFmtId="217" fontId="16" fillId="8" borderId="47" xfId="0" applyNumberFormat="1" applyFont="1" applyFill="1" applyBorder="1" applyAlignment="1" applyProtection="1" quotePrefix="1">
      <alignment horizontal="center" vertical="center"/>
      <protection/>
    </xf>
    <xf numFmtId="0" fontId="6" fillId="0" borderId="11" xfId="0" applyFont="1" applyFill="1" applyBorder="1" applyAlignment="1" quotePrefix="1">
      <alignment horizontal="left" vertical="center"/>
    </xf>
    <xf numFmtId="49" fontId="6" fillId="0" borderId="11" xfId="0" applyNumberFormat="1" applyFont="1" applyFill="1" applyBorder="1" applyAlignment="1" quotePrefix="1">
      <alignment horizontal="left" vertical="center"/>
    </xf>
    <xf numFmtId="49" fontId="6" fillId="0" borderId="59" xfId="22" applyNumberFormat="1" applyFont="1" applyFill="1" applyBorder="1" applyAlignment="1" quotePrefix="1">
      <alignment horizontal="left" vertical="center"/>
    </xf>
    <xf numFmtId="0" fontId="6" fillId="0" borderId="17" xfId="0" applyFont="1" applyFill="1" applyBorder="1" applyAlignment="1" quotePrefix="1">
      <alignment horizontal="left" vertical="center"/>
    </xf>
    <xf numFmtId="0" fontId="7" fillId="0" borderId="18" xfId="0" applyFont="1" applyFill="1" applyBorder="1" applyAlignment="1" quotePrefix="1">
      <alignment horizontal="left" vertical="center"/>
    </xf>
    <xf numFmtId="0" fontId="9" fillId="9" borderId="0" xfId="0" applyFont="1" applyFill="1" applyBorder="1" applyAlignment="1">
      <alignment horizontal="left" vertical="center"/>
    </xf>
    <xf numFmtId="49" fontId="9" fillId="9" borderId="0" xfId="0" applyNumberFormat="1" applyFont="1" applyFill="1" applyBorder="1" applyAlignment="1">
      <alignment horizontal="left" vertical="center"/>
    </xf>
    <xf numFmtId="49" fontId="14" fillId="0" borderId="17" xfId="0" applyNumberFormat="1" applyFont="1" applyFill="1" applyBorder="1" applyAlignment="1">
      <alignment horizontal="left" vertical="center"/>
    </xf>
    <xf numFmtId="0" fontId="14" fillId="0" borderId="0" xfId="0" applyFont="1" applyFill="1" applyBorder="1" applyAlignment="1" quotePrefix="1">
      <alignment horizontal="left" vertical="center"/>
    </xf>
    <xf numFmtId="0" fontId="14" fillId="9" borderId="17" xfId="0" applyFont="1" applyFill="1" applyBorder="1" applyAlignment="1">
      <alignment horizontal="left" vertical="center"/>
    </xf>
    <xf numFmtId="3" fontId="14" fillId="9" borderId="18" xfId="0" applyNumberFormat="1" applyFont="1" applyFill="1" applyBorder="1" applyAlignment="1">
      <alignment horizontal="right" vertical="center"/>
    </xf>
    <xf numFmtId="43" fontId="13" fillId="0" borderId="0" xfId="22" applyFont="1" applyFill="1" applyBorder="1" applyAlignment="1">
      <alignment vertical="center"/>
    </xf>
    <xf numFmtId="3" fontId="7" fillId="0" borderId="0" xfId="20" applyNumberFormat="1" applyFont="1" applyFill="1" applyBorder="1" applyAlignment="1">
      <alignment vertical="center"/>
      <protection/>
    </xf>
    <xf numFmtId="3" fontId="6" fillId="2" borderId="47" xfId="0" applyNumberFormat="1" applyFont="1" applyFill="1" applyBorder="1" applyAlignment="1">
      <alignment horizontal="center" vertical="center"/>
    </xf>
    <xf numFmtId="0" fontId="16" fillId="8" borderId="58" xfId="0" applyNumberFormat="1" applyFont="1" applyFill="1" applyBorder="1" applyAlignment="1">
      <alignment horizontal="center" vertical="center"/>
    </xf>
    <xf numFmtId="49" fontId="16" fillId="8" borderId="58" xfId="0" applyNumberFormat="1" applyFont="1" applyFill="1" applyBorder="1" applyAlignment="1" quotePrefix="1">
      <alignment horizontal="center" vertical="center"/>
    </xf>
    <xf numFmtId="3" fontId="6" fillId="2" borderId="46"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49" fontId="16" fillId="8" borderId="57" xfId="0" applyNumberFormat="1" applyFont="1" applyFill="1" applyBorder="1" applyAlignment="1">
      <alignment horizontal="center" vertical="center"/>
    </xf>
    <xf numFmtId="0" fontId="16" fillId="8" borderId="60" xfId="0" applyNumberFormat="1" applyFont="1" applyFill="1" applyBorder="1" applyAlignment="1">
      <alignment horizontal="center" vertical="center"/>
    </xf>
    <xf numFmtId="49" fontId="16" fillId="8" borderId="61" xfId="0" applyNumberFormat="1" applyFont="1" applyFill="1" applyBorder="1" applyAlignment="1">
      <alignment horizontal="center" vertical="center"/>
    </xf>
    <xf numFmtId="49" fontId="16" fillId="8" borderId="55" xfId="0" applyNumberFormat="1" applyFont="1" applyFill="1" applyBorder="1" applyAlignment="1">
      <alignment horizontal="center" vertical="center"/>
    </xf>
    <xf numFmtId="0" fontId="6" fillId="0" borderId="19" xfId="0" applyFont="1" applyFill="1" applyBorder="1" applyAlignment="1">
      <alignment horizontal="left" vertical="center" wrapText="1"/>
    </xf>
    <xf numFmtId="49" fontId="16" fillId="8" borderId="58" xfId="0" applyNumberFormat="1" applyFont="1" applyFill="1" applyBorder="1" applyAlignment="1">
      <alignment horizontal="center" vertical="center"/>
    </xf>
    <xf numFmtId="49" fontId="16" fillId="7" borderId="62" xfId="0" applyNumberFormat="1" applyFont="1" applyFill="1" applyBorder="1" applyAlignment="1">
      <alignment horizontal="center" vertical="center"/>
    </xf>
    <xf numFmtId="49" fontId="16" fillId="7" borderId="63" xfId="0" applyNumberFormat="1" applyFont="1" applyFill="1" applyBorder="1" applyAlignment="1">
      <alignment horizontal="center" vertical="center"/>
    </xf>
    <xf numFmtId="49" fontId="16" fillId="7" borderId="61" xfId="0" applyNumberFormat="1" applyFont="1" applyFill="1" applyBorder="1" applyAlignment="1">
      <alignment horizontal="center" vertical="center"/>
    </xf>
    <xf numFmtId="49" fontId="16" fillId="7" borderId="58" xfId="0" applyNumberFormat="1" applyFont="1" applyFill="1" applyBorder="1" applyAlignment="1">
      <alignment horizontal="center" vertical="center"/>
    </xf>
    <xf numFmtId="0" fontId="16" fillId="7" borderId="62" xfId="0" applyFont="1" applyFill="1" applyBorder="1" applyAlignment="1" quotePrefix="1">
      <alignment horizontal="center" vertical="center" wrapText="1"/>
    </xf>
    <xf numFmtId="0" fontId="16" fillId="7" borderId="63" xfId="0" applyFont="1" applyFill="1" applyBorder="1" applyAlignment="1">
      <alignment horizontal="center" vertical="center" wrapText="1"/>
    </xf>
    <xf numFmtId="0" fontId="16" fillId="7" borderId="64" xfId="0" applyFont="1" applyFill="1" applyBorder="1" applyAlignment="1">
      <alignment horizontal="center" vertical="center" wrapText="1"/>
    </xf>
    <xf numFmtId="0" fontId="16" fillId="7" borderId="61" xfId="0" applyFont="1" applyFill="1" applyBorder="1" applyAlignment="1">
      <alignment horizontal="center" vertical="center" wrapText="1"/>
    </xf>
    <xf numFmtId="0" fontId="16" fillId="7" borderId="58" xfId="0" applyFont="1" applyFill="1" applyBorder="1" applyAlignment="1">
      <alignment horizontal="center" vertical="center" wrapText="1"/>
    </xf>
    <xf numFmtId="0" fontId="16" fillId="7" borderId="60" xfId="0" applyFont="1" applyFill="1" applyBorder="1" applyAlignment="1">
      <alignment horizontal="center" vertical="center" wrapText="1"/>
    </xf>
    <xf numFmtId="0" fontId="16" fillId="8" borderId="55" xfId="0" applyFont="1" applyFill="1" applyBorder="1" applyAlignment="1" quotePrefix="1">
      <alignment horizontal="center" vertical="center" wrapText="1"/>
    </xf>
    <xf numFmtId="0" fontId="16" fillId="8" borderId="57" xfId="0" applyFont="1" applyFill="1" applyBorder="1" applyAlignment="1">
      <alignment horizontal="center" vertical="center" wrapText="1"/>
    </xf>
    <xf numFmtId="3" fontId="6" fillId="0" borderId="13"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47" xfId="0" applyNumberFormat="1" applyFont="1" applyBorder="1" applyAlignment="1">
      <alignment horizontal="center" vertical="center"/>
    </xf>
    <xf numFmtId="3" fontId="6" fillId="0" borderId="18" xfId="0" applyNumberFormat="1" applyFont="1" applyFill="1" applyBorder="1" applyAlignment="1">
      <alignment horizontal="right" vertical="center" wrapText="1"/>
    </xf>
    <xf numFmtId="3" fontId="6" fillId="0" borderId="21" xfId="0" applyNumberFormat="1" applyFont="1" applyFill="1" applyBorder="1" applyAlignment="1">
      <alignment horizontal="right" vertical="center" wrapText="1"/>
    </xf>
    <xf numFmtId="3" fontId="6" fillId="0" borderId="18" xfId="0" applyNumberFormat="1" applyFont="1" applyFill="1" applyBorder="1" applyAlignment="1">
      <alignment horizontal="right" vertical="center"/>
    </xf>
    <xf numFmtId="49" fontId="16" fillId="7" borderId="14" xfId="0" applyNumberFormat="1" applyFont="1" applyFill="1" applyBorder="1" applyAlignment="1" quotePrefix="1">
      <alignment horizontal="center" vertical="center" wrapText="1"/>
    </xf>
    <xf numFmtId="49" fontId="16" fillId="7" borderId="16" xfId="0" applyNumberFormat="1" applyFont="1" applyFill="1" applyBorder="1" applyAlignment="1">
      <alignment horizontal="center" vertical="center" wrapText="1"/>
    </xf>
    <xf numFmtId="49" fontId="16" fillId="7" borderId="19" xfId="0" applyNumberFormat="1" applyFont="1" applyFill="1" applyBorder="1" applyAlignment="1">
      <alignment horizontal="center" vertical="center" wrapText="1"/>
    </xf>
    <xf numFmtId="49" fontId="16" fillId="7" borderId="21" xfId="0" applyNumberFormat="1" applyFont="1" applyFill="1" applyBorder="1" applyAlignment="1">
      <alignment horizontal="center" vertical="center" wrapText="1"/>
    </xf>
    <xf numFmtId="49" fontId="16" fillId="7" borderId="63" xfId="0" applyNumberFormat="1" applyFont="1" applyFill="1" applyBorder="1" applyAlignment="1">
      <alignment horizontal="center" vertical="center" wrapText="1"/>
    </xf>
    <xf numFmtId="49" fontId="16" fillId="7" borderId="64" xfId="0" applyNumberFormat="1" applyFont="1" applyFill="1" applyBorder="1" applyAlignment="1">
      <alignment horizontal="center" vertical="center" wrapText="1"/>
    </xf>
    <xf numFmtId="49" fontId="16" fillId="7" borderId="58" xfId="0" applyNumberFormat="1" applyFont="1" applyFill="1" applyBorder="1" applyAlignment="1">
      <alignment horizontal="center" vertical="center" wrapText="1"/>
    </xf>
    <xf numFmtId="49" fontId="16" fillId="7" borderId="60" xfId="0" applyNumberFormat="1" applyFont="1" applyFill="1" applyBorder="1" applyAlignment="1">
      <alignment horizontal="center" vertical="center" wrapText="1"/>
    </xf>
    <xf numFmtId="0" fontId="6" fillId="0" borderId="17" xfId="0" applyFont="1" applyFill="1" applyBorder="1" applyAlignment="1">
      <alignment horizontal="left" vertical="center" wrapText="1" indent="2"/>
    </xf>
    <xf numFmtId="0" fontId="16" fillId="7" borderId="63" xfId="0" applyFont="1" applyFill="1" applyBorder="1" applyAlignment="1">
      <alignment horizontal="center" vertical="center"/>
    </xf>
    <xf numFmtId="0" fontId="16" fillId="7" borderId="64" xfId="0" applyFont="1" applyFill="1" applyBorder="1" applyAlignment="1">
      <alignment horizontal="center" vertical="center"/>
    </xf>
    <xf numFmtId="0" fontId="16" fillId="7" borderId="58" xfId="0" applyFont="1" applyFill="1" applyBorder="1" applyAlignment="1">
      <alignment horizontal="center" vertical="center"/>
    </xf>
    <xf numFmtId="0" fontId="16" fillId="7" borderId="60" xfId="0" applyFont="1" applyFill="1" applyBorder="1" applyAlignment="1">
      <alignment horizontal="center" vertical="center"/>
    </xf>
    <xf numFmtId="0" fontId="6" fillId="0" borderId="17" xfId="0" applyFont="1" applyFill="1" applyBorder="1" applyAlignment="1">
      <alignment horizontal="left" vertical="center" wrapText="1"/>
    </xf>
    <xf numFmtId="49" fontId="16" fillId="8" borderId="60" xfId="22" applyNumberFormat="1" applyFont="1" applyFill="1" applyBorder="1" applyAlignment="1">
      <alignment horizontal="center" vertical="center"/>
    </xf>
    <xf numFmtId="0" fontId="16" fillId="8" borderId="56" xfId="22" applyNumberFormat="1" applyFont="1" applyFill="1" applyBorder="1" applyAlignment="1">
      <alignment horizontal="center" vertical="center"/>
    </xf>
    <xf numFmtId="0" fontId="16" fillId="7" borderId="61" xfId="0" applyNumberFormat="1" applyFont="1" applyFill="1" applyBorder="1" applyAlignment="1" quotePrefix="1">
      <alignment horizontal="center" vertical="center"/>
    </xf>
    <xf numFmtId="0" fontId="16" fillId="7" borderId="58" xfId="0" applyNumberFormat="1" applyFont="1" applyFill="1" applyBorder="1" applyAlignment="1" quotePrefix="1">
      <alignment horizontal="center" vertical="center"/>
    </xf>
    <xf numFmtId="0" fontId="16" fillId="7" borderId="58" xfId="0" applyNumberFormat="1" applyFont="1" applyFill="1" applyBorder="1" applyAlignment="1">
      <alignment horizontal="center" vertical="center"/>
    </xf>
    <xf numFmtId="176" fontId="16" fillId="8" borderId="58" xfId="22" applyNumberFormat="1" applyFont="1" applyFill="1" applyBorder="1" applyAlignment="1">
      <alignment horizontal="center" vertical="center" wrapText="1"/>
    </xf>
    <xf numFmtId="176" fontId="16" fillId="8" borderId="57" xfId="22" applyNumberFormat="1" applyFont="1" applyFill="1" applyBorder="1" applyAlignment="1">
      <alignment horizontal="center" vertical="center" wrapText="1"/>
    </xf>
    <xf numFmtId="0" fontId="16" fillId="8" borderId="58" xfId="22" applyNumberFormat="1" applyFont="1" applyFill="1" applyBorder="1" applyAlignment="1" quotePrefix="1">
      <alignment horizontal="center" vertical="center"/>
    </xf>
    <xf numFmtId="0" fontId="16" fillId="8" borderId="57" xfId="22" applyNumberFormat="1" applyFont="1" applyFill="1" applyBorder="1" applyAlignment="1">
      <alignment horizontal="center" vertical="center"/>
    </xf>
    <xf numFmtId="0" fontId="44" fillId="7" borderId="46" xfId="0" applyFont="1" applyFill="1" applyBorder="1" applyAlignment="1">
      <alignment horizontal="center" vertical="center"/>
    </xf>
    <xf numFmtId="0" fontId="44" fillId="7" borderId="26" xfId="0" applyFont="1" applyFill="1" applyBorder="1" applyAlignment="1">
      <alignment horizontal="center" vertical="center"/>
    </xf>
    <xf numFmtId="0" fontId="44" fillId="7" borderId="47" xfId="0" applyFont="1" applyFill="1" applyBorder="1" applyAlignment="1">
      <alignment horizontal="center" vertical="center"/>
    </xf>
    <xf numFmtId="49" fontId="16" fillId="7" borderId="62" xfId="0" applyNumberFormat="1" applyFont="1" applyFill="1" applyBorder="1" applyAlignment="1" quotePrefix="1">
      <alignment horizontal="center" vertical="center"/>
    </xf>
    <xf numFmtId="49" fontId="16" fillId="7" borderId="64" xfId="0" applyNumberFormat="1" applyFont="1" applyFill="1" applyBorder="1" applyAlignment="1">
      <alignment horizontal="center" vertical="center"/>
    </xf>
    <xf numFmtId="49" fontId="16" fillId="8" borderId="65" xfId="0" applyNumberFormat="1" applyFont="1" applyFill="1" applyBorder="1" applyAlignment="1">
      <alignment horizontal="center" vertical="center"/>
    </xf>
    <xf numFmtId="49" fontId="16" fillId="8" borderId="53" xfId="0" applyNumberFormat="1" applyFont="1" applyFill="1" applyBorder="1" applyAlignment="1">
      <alignment horizontal="center" vertical="center"/>
    </xf>
    <xf numFmtId="0" fontId="44" fillId="7" borderId="46" xfId="0" applyFont="1" applyFill="1" applyBorder="1" applyAlignment="1" quotePrefix="1">
      <alignment horizontal="center" vertical="center"/>
    </xf>
    <xf numFmtId="0" fontId="16" fillId="8" borderId="23"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8" borderId="14" xfId="0" applyFont="1" applyFill="1" applyBorder="1" applyAlignment="1">
      <alignment horizontal="center" vertical="center"/>
    </xf>
    <xf numFmtId="0" fontId="16" fillId="8" borderId="15" xfId="0" applyFont="1" applyFill="1" applyBorder="1" applyAlignment="1">
      <alignment horizontal="center" vertical="center"/>
    </xf>
    <xf numFmtId="0" fontId="16" fillId="8" borderId="16" xfId="0" applyFont="1" applyFill="1" applyBorder="1" applyAlignment="1">
      <alignment horizontal="center" vertical="center"/>
    </xf>
    <xf numFmtId="0" fontId="16" fillId="8" borderId="17"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18"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66" xfId="0" applyFont="1" applyFill="1" applyBorder="1" applyAlignment="1">
      <alignment horizontal="center" vertical="center"/>
    </xf>
    <xf numFmtId="0" fontId="16" fillId="8" borderId="67" xfId="0" applyFont="1" applyFill="1" applyBorder="1" applyAlignment="1">
      <alignment horizontal="center" vertical="center"/>
    </xf>
    <xf numFmtId="0" fontId="16" fillId="8" borderId="68" xfId="0" applyFont="1" applyFill="1" applyBorder="1" applyAlignment="1">
      <alignment horizontal="center" vertical="center" wrapText="1"/>
    </xf>
    <xf numFmtId="0" fontId="16" fillId="8" borderId="69" xfId="0" applyFont="1" applyFill="1" applyBorder="1" applyAlignment="1">
      <alignment horizontal="center" vertical="center" wrapText="1"/>
    </xf>
    <xf numFmtId="0" fontId="16" fillId="8" borderId="66" xfId="0" applyFont="1" applyFill="1" applyBorder="1" applyAlignment="1">
      <alignment horizontal="center" vertical="center" wrapText="1"/>
    </xf>
    <xf numFmtId="0" fontId="16" fillId="8" borderId="67" xfId="0" applyFont="1" applyFill="1" applyBorder="1" applyAlignment="1">
      <alignment horizontal="center" vertical="center" wrapText="1"/>
    </xf>
    <xf numFmtId="49" fontId="44" fillId="7" borderId="46" xfId="0" applyNumberFormat="1" applyFont="1" applyFill="1" applyBorder="1" applyAlignment="1">
      <alignment horizontal="center" vertical="center"/>
    </xf>
    <xf numFmtId="49" fontId="44" fillId="7" borderId="26" xfId="0" applyNumberFormat="1" applyFont="1" applyFill="1" applyBorder="1" applyAlignment="1">
      <alignment horizontal="center" vertical="center"/>
    </xf>
    <xf numFmtId="49" fontId="44" fillId="7" borderId="47"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7" fillId="0" borderId="17" xfId="0" applyFont="1" applyFill="1" applyBorder="1" applyAlignment="1">
      <alignment horizontal="left" vertical="center" wrapText="1" indent="2"/>
    </xf>
    <xf numFmtId="0" fontId="7" fillId="0" borderId="0" xfId="0" applyFont="1" applyFill="1" applyBorder="1" applyAlignment="1">
      <alignment horizontal="left" vertical="center" wrapText="1" indent="2"/>
    </xf>
    <xf numFmtId="0" fontId="7" fillId="0" borderId="18" xfId="0" applyFont="1" applyFill="1" applyBorder="1" applyAlignment="1">
      <alignment horizontal="left" vertical="center" wrapText="1" indent="2"/>
    </xf>
    <xf numFmtId="0" fontId="17" fillId="8" borderId="68" xfId="0" applyFont="1" applyFill="1" applyBorder="1" applyAlignment="1">
      <alignment horizontal="center" vertical="center" wrapText="1"/>
    </xf>
    <xf numFmtId="0" fontId="17" fillId="8" borderId="69" xfId="0" applyFont="1" applyFill="1" applyBorder="1" applyAlignment="1">
      <alignment horizontal="center" vertical="center" wrapText="1"/>
    </xf>
    <xf numFmtId="0" fontId="17" fillId="8" borderId="70" xfId="0" applyFont="1" applyFill="1" applyBorder="1" applyAlignment="1">
      <alignment horizontal="center" vertical="center"/>
    </xf>
    <xf numFmtId="0" fontId="17" fillId="8" borderId="71" xfId="0" applyFont="1" applyFill="1" applyBorder="1" applyAlignment="1">
      <alignment horizontal="center" vertical="center"/>
    </xf>
    <xf numFmtId="0" fontId="16" fillId="8" borderId="72" xfId="0" applyFont="1" applyFill="1" applyBorder="1" applyAlignment="1">
      <alignment horizontal="center" vertical="center"/>
    </xf>
    <xf numFmtId="0" fontId="16" fillId="8" borderId="73" xfId="0" applyFont="1" applyFill="1" applyBorder="1" applyAlignment="1">
      <alignment horizontal="center" vertical="center"/>
    </xf>
    <xf numFmtId="0" fontId="16" fillId="8" borderId="74" xfId="0" applyFont="1" applyFill="1" applyBorder="1" applyAlignment="1">
      <alignment horizontal="center" vertical="center"/>
    </xf>
    <xf numFmtId="0" fontId="17" fillId="8" borderId="66" xfId="0" applyFont="1" applyFill="1" applyBorder="1" applyAlignment="1">
      <alignment horizontal="center" vertical="center"/>
    </xf>
    <xf numFmtId="0" fontId="17" fillId="8" borderId="67" xfId="0" applyFont="1" applyFill="1" applyBorder="1" applyAlignment="1">
      <alignment horizontal="center" vertical="center"/>
    </xf>
    <xf numFmtId="0" fontId="16" fillId="8" borderId="14"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17"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7" fillId="8" borderId="75" xfId="0" applyFont="1" applyFill="1" applyBorder="1" applyAlignment="1">
      <alignment horizontal="center" vertical="center"/>
    </xf>
    <xf numFmtId="0" fontId="17" fillId="8" borderId="76" xfId="0" applyFont="1" applyFill="1" applyBorder="1" applyAlignment="1">
      <alignment horizontal="center" vertical="center"/>
    </xf>
    <xf numFmtId="0" fontId="17" fillId="8" borderId="77" xfId="0" applyFont="1" applyFill="1" applyBorder="1" applyAlignment="1">
      <alignment horizontal="center" vertical="center"/>
    </xf>
    <xf numFmtId="0" fontId="17" fillId="8" borderId="78" xfId="0" applyFont="1" applyFill="1" applyBorder="1" applyAlignment="1">
      <alignment horizontal="center" vertical="center"/>
    </xf>
    <xf numFmtId="0" fontId="17" fillId="8" borderId="79" xfId="0" applyFont="1" applyFill="1" applyBorder="1" applyAlignment="1">
      <alignment horizontal="center" vertical="center"/>
    </xf>
    <xf numFmtId="0" fontId="16" fillId="8" borderId="75" xfId="0" applyFont="1" applyFill="1" applyBorder="1" applyAlignment="1">
      <alignment horizontal="center" vertical="center"/>
    </xf>
    <xf numFmtId="0" fontId="16" fillId="8" borderId="76" xfId="0" applyFont="1" applyFill="1" applyBorder="1" applyAlignment="1">
      <alignment horizontal="center" vertical="center"/>
    </xf>
    <xf numFmtId="0" fontId="16" fillId="8" borderId="79" xfId="0" applyFont="1" applyFill="1" applyBorder="1" applyAlignment="1">
      <alignment horizontal="center" vertical="center"/>
    </xf>
    <xf numFmtId="0" fontId="16" fillId="8" borderId="80" xfId="0" applyFont="1" applyFill="1" applyBorder="1" applyAlignment="1">
      <alignment horizontal="center" vertical="center"/>
    </xf>
    <xf numFmtId="0" fontId="16" fillId="8" borderId="81" xfId="0" applyFont="1" applyFill="1" applyBorder="1" applyAlignment="1">
      <alignment horizontal="center" vertical="center" wrapText="1"/>
    </xf>
    <xf numFmtId="0" fontId="16" fillId="8" borderId="80" xfId="0" applyFont="1" applyFill="1" applyBorder="1" applyAlignment="1">
      <alignment horizontal="center" vertical="center" wrapText="1"/>
    </xf>
    <xf numFmtId="0" fontId="16" fillId="8" borderId="78" xfId="0" applyFont="1" applyFill="1" applyBorder="1" applyAlignment="1">
      <alignment horizontal="center" vertical="center" wrapText="1"/>
    </xf>
    <xf numFmtId="0" fontId="16" fillId="8" borderId="79" xfId="0" applyFont="1" applyFill="1" applyBorder="1" applyAlignment="1">
      <alignment horizontal="center" vertical="center" wrapText="1"/>
    </xf>
    <xf numFmtId="216" fontId="16" fillId="8" borderId="78" xfId="0" applyNumberFormat="1" applyFont="1" applyFill="1" applyBorder="1" applyAlignment="1">
      <alignment horizontal="center" vertical="center"/>
    </xf>
    <xf numFmtId="216" fontId="16" fillId="8" borderId="79" xfId="0" applyNumberFormat="1" applyFont="1" applyFill="1" applyBorder="1" applyAlignment="1">
      <alignment horizontal="center" vertical="center"/>
    </xf>
    <xf numFmtId="216" fontId="16" fillId="8" borderId="72" xfId="0" applyNumberFormat="1" applyFont="1" applyFill="1" applyBorder="1" applyAlignment="1">
      <alignment horizontal="center" vertical="center"/>
    </xf>
    <xf numFmtId="216" fontId="16" fillId="8" borderId="73" xfId="0" applyNumberFormat="1" applyFont="1" applyFill="1" applyBorder="1" applyAlignment="1">
      <alignment horizontal="center" vertical="center"/>
    </xf>
    <xf numFmtId="216" fontId="16" fillId="8" borderId="74" xfId="0" applyNumberFormat="1" applyFont="1" applyFill="1" applyBorder="1" applyAlignment="1">
      <alignment horizontal="center" vertical="center"/>
    </xf>
    <xf numFmtId="217" fontId="16" fillId="8" borderId="72" xfId="0" applyNumberFormat="1" applyFont="1" applyFill="1" applyBorder="1" applyAlignment="1">
      <alignment horizontal="center" vertical="center"/>
    </xf>
    <xf numFmtId="217" fontId="16" fillId="8" borderId="73" xfId="0" applyNumberFormat="1" applyFont="1" applyFill="1" applyBorder="1" applyAlignment="1">
      <alignment horizontal="center" vertical="center"/>
    </xf>
    <xf numFmtId="217" fontId="16" fillId="8" borderId="74" xfId="0" applyNumberFormat="1" applyFont="1" applyFill="1" applyBorder="1" applyAlignment="1">
      <alignment horizontal="center" vertical="center"/>
    </xf>
    <xf numFmtId="217" fontId="16" fillId="8" borderId="82" xfId="0" applyNumberFormat="1" applyFont="1" applyFill="1" applyBorder="1" applyAlignment="1">
      <alignment horizontal="center" vertical="center"/>
    </xf>
    <xf numFmtId="216" fontId="16" fillId="8" borderId="66" xfId="0" applyNumberFormat="1" applyFont="1" applyFill="1" applyBorder="1" applyAlignment="1">
      <alignment horizontal="center" vertical="center"/>
    </xf>
    <xf numFmtId="216" fontId="16" fillId="8" borderId="67" xfId="0" applyNumberFormat="1" applyFont="1" applyFill="1" applyBorder="1" applyAlignment="1">
      <alignment horizontal="center" vertical="center"/>
    </xf>
    <xf numFmtId="217" fontId="16" fillId="8" borderId="78" xfId="0" applyNumberFormat="1" applyFont="1" applyFill="1" applyBorder="1" applyAlignment="1">
      <alignment horizontal="center" vertical="center" wrapText="1"/>
    </xf>
    <xf numFmtId="217" fontId="16" fillId="8" borderId="79" xfId="0" applyNumberFormat="1" applyFont="1" applyFill="1" applyBorder="1" applyAlignment="1">
      <alignment horizontal="center" vertical="center" wrapText="1"/>
    </xf>
    <xf numFmtId="0" fontId="16" fillId="8" borderId="82" xfId="0" applyFont="1" applyFill="1" applyBorder="1" applyAlignment="1">
      <alignment horizontal="center" vertical="center"/>
    </xf>
    <xf numFmtId="0" fontId="16" fillId="8" borderId="78" xfId="0" applyFont="1" applyFill="1" applyBorder="1" applyAlignment="1">
      <alignment horizontal="center" vertical="center"/>
    </xf>
    <xf numFmtId="0" fontId="16" fillId="8" borderId="23" xfId="0" applyFont="1" applyFill="1" applyBorder="1" applyAlignment="1">
      <alignment horizontal="center" vertical="center"/>
    </xf>
    <xf numFmtId="0" fontId="16" fillId="8" borderId="22"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83" xfId="0" applyFont="1" applyFill="1" applyBorder="1" applyAlignment="1">
      <alignment horizontal="center" vertical="center"/>
    </xf>
    <xf numFmtId="0" fontId="16" fillId="8" borderId="84" xfId="0" applyFont="1" applyFill="1" applyBorder="1" applyAlignment="1">
      <alignment horizontal="center" vertical="center"/>
    </xf>
    <xf numFmtId="0" fontId="16" fillId="8" borderId="85" xfId="0" applyFont="1" applyFill="1" applyBorder="1" applyAlignment="1">
      <alignment horizontal="center" vertical="center"/>
    </xf>
    <xf numFmtId="0" fontId="16" fillId="8" borderId="86" xfId="0" applyFont="1" applyFill="1" applyBorder="1" applyAlignment="1">
      <alignment horizontal="center" vertical="center"/>
    </xf>
    <xf numFmtId="0" fontId="16" fillId="8" borderId="87" xfId="0" applyFont="1" applyFill="1" applyBorder="1" applyAlignment="1">
      <alignment horizontal="center" vertical="center"/>
    </xf>
    <xf numFmtId="0" fontId="16" fillId="8" borderId="88" xfId="0" applyFont="1" applyFill="1" applyBorder="1" applyAlignment="1">
      <alignment horizontal="center" vertical="center"/>
    </xf>
    <xf numFmtId="0" fontId="16" fillId="8" borderId="68" xfId="0" applyFont="1" applyFill="1" applyBorder="1" applyAlignment="1">
      <alignment horizontal="center" vertical="center"/>
    </xf>
    <xf numFmtId="0" fontId="16" fillId="8" borderId="69" xfId="0" applyFont="1" applyFill="1" applyBorder="1" applyAlignment="1">
      <alignment horizontal="center" vertical="center"/>
    </xf>
    <xf numFmtId="0" fontId="16" fillId="8" borderId="89" xfId="0" applyFont="1" applyFill="1" applyBorder="1" applyAlignment="1">
      <alignment horizontal="center" vertical="center"/>
    </xf>
    <xf numFmtId="0" fontId="16" fillId="8" borderId="90" xfId="0" applyFont="1" applyFill="1" applyBorder="1" applyAlignment="1">
      <alignment horizontal="center" vertical="center"/>
    </xf>
    <xf numFmtId="0" fontId="16" fillId="8" borderId="91" xfId="0" applyFont="1" applyFill="1" applyBorder="1" applyAlignment="1">
      <alignment horizontal="center" vertical="center"/>
    </xf>
    <xf numFmtId="217" fontId="16" fillId="8" borderId="68" xfId="0" applyNumberFormat="1" applyFont="1" applyFill="1" applyBorder="1" applyAlignment="1">
      <alignment horizontal="center" vertical="center"/>
    </xf>
    <xf numFmtId="217" fontId="16" fillId="8" borderId="69" xfId="0" applyNumberFormat="1" applyFont="1" applyFill="1" applyBorder="1" applyAlignment="1">
      <alignment horizontal="center" vertical="center"/>
    </xf>
    <xf numFmtId="217" fontId="16" fillId="8" borderId="66" xfId="0" applyNumberFormat="1" applyFont="1" applyFill="1" applyBorder="1" applyAlignment="1">
      <alignment horizontal="center" vertical="center"/>
    </xf>
    <xf numFmtId="217" fontId="16" fillId="8" borderId="67" xfId="0" applyNumberFormat="1" applyFont="1" applyFill="1" applyBorder="1" applyAlignment="1">
      <alignment horizontal="center" vertical="center"/>
    </xf>
    <xf numFmtId="0" fontId="44" fillId="7" borderId="46" xfId="0" applyFont="1" applyFill="1" applyBorder="1" applyAlignment="1">
      <alignment horizontal="center" vertical="center" wrapText="1"/>
    </xf>
    <xf numFmtId="0" fontId="44" fillId="7" borderId="26" xfId="0" applyFont="1" applyFill="1" applyBorder="1" applyAlignment="1">
      <alignment horizontal="center" vertical="center" wrapText="1"/>
    </xf>
    <xf numFmtId="0" fontId="44" fillId="7" borderId="47"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6" fillId="8" borderId="13" xfId="0" applyFont="1" applyFill="1" applyBorder="1" applyAlignment="1">
      <alignment horizontal="center" vertical="center"/>
    </xf>
    <xf numFmtId="0" fontId="61" fillId="8" borderId="68" xfId="0" applyFont="1" applyFill="1" applyBorder="1" applyAlignment="1">
      <alignment horizontal="center" vertical="center" wrapText="1"/>
    </xf>
    <xf numFmtId="0" fontId="61" fillId="8" borderId="69" xfId="0" applyFont="1" applyFill="1" applyBorder="1" applyAlignment="1">
      <alignment horizontal="center" vertical="center" wrapText="1"/>
    </xf>
    <xf numFmtId="0" fontId="16" fillId="8" borderId="33" xfId="0" applyFont="1" applyFill="1" applyBorder="1" applyAlignment="1">
      <alignment horizontal="center" vertical="center"/>
    </xf>
    <xf numFmtId="0" fontId="16" fillId="8" borderId="34" xfId="0" applyFont="1" applyFill="1" applyBorder="1" applyAlignment="1">
      <alignment horizontal="center" vertical="center"/>
    </xf>
    <xf numFmtId="0" fontId="16" fillId="8" borderId="35" xfId="0" applyFont="1" applyFill="1" applyBorder="1" applyAlignment="1">
      <alignment horizontal="center" vertical="center"/>
    </xf>
    <xf numFmtId="0" fontId="61" fillId="8" borderId="92" xfId="0" applyFont="1" applyFill="1" applyBorder="1" applyAlignment="1">
      <alignment horizontal="center" vertical="center" wrapText="1"/>
    </xf>
    <xf numFmtId="0" fontId="61" fillId="8" borderId="93" xfId="0"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73" fillId="8" borderId="68" xfId="0" applyFont="1" applyFill="1" applyBorder="1" applyAlignment="1">
      <alignment horizontal="center" vertical="center" wrapText="1"/>
    </xf>
    <xf numFmtId="0" fontId="73" fillId="8" borderId="69" xfId="0" applyFont="1" applyFill="1" applyBorder="1" applyAlignment="1">
      <alignment horizontal="center" vertical="center" wrapText="1"/>
    </xf>
    <xf numFmtId="176" fontId="0" fillId="0" borderId="0" xfId="22" applyNumberFormat="1" applyFont="1" applyAlignment="1">
      <alignment horizontal="center"/>
    </xf>
    <xf numFmtId="0" fontId="6" fillId="0" borderId="0" xfId="0" applyFont="1" applyAlignment="1">
      <alignment horizontal="center"/>
    </xf>
    <xf numFmtId="0" fontId="16" fillId="8" borderId="94"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95" xfId="0" applyFont="1" applyFill="1" applyBorder="1" applyAlignment="1">
      <alignment horizontal="center" vertical="center"/>
    </xf>
    <xf numFmtId="0" fontId="16" fillId="8" borderId="70" xfId="0" applyFont="1" applyFill="1" applyBorder="1" applyAlignment="1">
      <alignment horizontal="center" vertical="center" wrapText="1"/>
    </xf>
    <xf numFmtId="0" fontId="16" fillId="8" borderId="71"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0" fillId="0" borderId="0" xfId="0" applyAlignment="1">
      <alignment horizontal="justify" vertical="center" wrapText="1"/>
    </xf>
    <xf numFmtId="0" fontId="16" fillId="8" borderId="96" xfId="0" applyFont="1" applyFill="1" applyBorder="1" applyAlignment="1">
      <alignment horizontal="center" vertical="center" wrapText="1"/>
    </xf>
    <xf numFmtId="0" fontId="16" fillId="8" borderId="93" xfId="0" applyFont="1" applyFill="1" applyBorder="1" applyAlignment="1">
      <alignment horizontal="center" vertical="center" wrapText="1"/>
    </xf>
    <xf numFmtId="0" fontId="16" fillId="8" borderId="77" xfId="0" applyFont="1" applyFill="1" applyBorder="1" applyAlignment="1">
      <alignment horizontal="center" vertical="center"/>
    </xf>
    <xf numFmtId="0" fontId="7" fillId="0" borderId="0" xfId="0" applyFont="1" applyAlignment="1">
      <alignment horizontal="center" vertical="center" wrapText="1"/>
    </xf>
    <xf numFmtId="0" fontId="16" fillId="8" borderId="97" xfId="0" applyFont="1" applyFill="1" applyBorder="1" applyAlignment="1">
      <alignment horizontal="center" vertical="center"/>
    </xf>
    <xf numFmtId="0" fontId="16" fillId="8" borderId="50" xfId="20" applyFont="1" applyFill="1" applyBorder="1" applyAlignment="1">
      <alignment horizontal="center" vertical="center"/>
      <protection/>
    </xf>
    <xf numFmtId="0" fontId="16" fillId="8" borderId="98" xfId="20" applyFont="1" applyFill="1" applyBorder="1" applyAlignment="1">
      <alignment horizontal="center" vertical="center"/>
      <protection/>
    </xf>
    <xf numFmtId="0" fontId="44" fillId="7" borderId="46" xfId="20" applyFont="1" applyFill="1" applyBorder="1" applyAlignment="1" quotePrefix="1">
      <alignment horizontal="center" vertical="center"/>
      <protection/>
    </xf>
    <xf numFmtId="0" fontId="44" fillId="7" borderId="26" xfId="20" applyFont="1" applyFill="1" applyBorder="1" applyAlignment="1">
      <alignment horizontal="center" vertical="center"/>
      <protection/>
    </xf>
    <xf numFmtId="0" fontId="44" fillId="7" borderId="47" xfId="20" applyFont="1" applyFill="1" applyBorder="1" applyAlignment="1">
      <alignment horizontal="center" vertical="center"/>
      <protection/>
    </xf>
    <xf numFmtId="0" fontId="16" fillId="8" borderId="99" xfId="0" applyFont="1" applyFill="1" applyBorder="1" applyAlignment="1" quotePrefix="1">
      <alignment horizontal="center" vertical="center" wrapText="1"/>
    </xf>
    <xf numFmtId="0" fontId="16" fillId="8" borderId="99" xfId="0" applyFont="1" applyFill="1" applyBorder="1" applyAlignment="1">
      <alignment horizontal="center" vertical="center" wrapText="1"/>
    </xf>
    <xf numFmtId="0" fontId="44" fillId="7" borderId="26" xfId="0" applyFont="1" applyFill="1" applyBorder="1" applyAlignment="1" quotePrefix="1">
      <alignment horizontal="center" vertical="center"/>
    </xf>
    <xf numFmtId="0" fontId="44" fillId="7" borderId="47" xfId="0" applyFont="1" applyFill="1" applyBorder="1" applyAlignment="1" quotePrefix="1">
      <alignment horizontal="center" vertical="center"/>
    </xf>
    <xf numFmtId="0" fontId="16" fillId="8" borderId="72" xfId="0" applyFont="1" applyFill="1" applyBorder="1" applyAlignment="1" quotePrefix="1">
      <alignment horizontal="center" vertical="center"/>
    </xf>
    <xf numFmtId="0" fontId="16" fillId="8" borderId="82" xfId="0" applyFont="1" applyFill="1" applyBorder="1" applyAlignment="1" quotePrefix="1">
      <alignment horizontal="center" vertical="center"/>
    </xf>
    <xf numFmtId="0" fontId="16" fillId="8" borderId="100" xfId="0" applyFont="1" applyFill="1" applyBorder="1" applyAlignment="1">
      <alignment horizontal="center" vertical="center"/>
    </xf>
    <xf numFmtId="0" fontId="16" fillId="8" borderId="101" xfId="0" applyFont="1" applyFill="1" applyBorder="1" applyAlignment="1">
      <alignment horizontal="center" vertical="center"/>
    </xf>
    <xf numFmtId="0" fontId="16" fillId="8" borderId="102" xfId="0" applyFont="1" applyFill="1" applyBorder="1" applyAlignment="1">
      <alignment horizontal="center" vertical="center"/>
    </xf>
    <xf numFmtId="0" fontId="16" fillId="8" borderId="83" xfId="0" applyFont="1" applyFill="1" applyBorder="1" applyAlignment="1">
      <alignment horizontal="center" vertical="center" wrapText="1"/>
    </xf>
    <xf numFmtId="0" fontId="16" fillId="8" borderId="100" xfId="0" applyFont="1" applyFill="1" applyBorder="1" applyAlignment="1">
      <alignment horizontal="center" vertical="center" wrapText="1"/>
    </xf>
    <xf numFmtId="0" fontId="16" fillId="8" borderId="101" xfId="0" applyFont="1" applyFill="1" applyBorder="1" applyAlignment="1">
      <alignment horizontal="center" vertical="center" wrapText="1"/>
    </xf>
    <xf numFmtId="0" fontId="16" fillId="8" borderId="102" xfId="0" applyFont="1" applyFill="1" applyBorder="1" applyAlignment="1">
      <alignment horizontal="center" vertical="center" wrapText="1"/>
    </xf>
    <xf numFmtId="0" fontId="16" fillId="8" borderId="66" xfId="0" applyFont="1" applyFill="1" applyBorder="1" applyAlignment="1" quotePrefix="1">
      <alignment horizontal="center" vertical="center" wrapText="1"/>
    </xf>
    <xf numFmtId="0" fontId="7" fillId="0" borderId="0" xfId="0" applyFont="1" applyFill="1" applyBorder="1" applyAlignment="1">
      <alignment horizontal="center" vertical="center" wrapText="1"/>
    </xf>
    <xf numFmtId="0" fontId="16" fillId="8" borderId="103" xfId="0" applyFont="1" applyFill="1" applyBorder="1" applyAlignment="1">
      <alignment horizontal="center" vertical="center" wrapText="1"/>
    </xf>
    <xf numFmtId="0" fontId="16" fillId="8" borderId="104" xfId="0" applyFont="1" applyFill="1" applyBorder="1" applyAlignment="1">
      <alignment horizontal="center" vertical="center" wrapText="1"/>
    </xf>
    <xf numFmtId="0" fontId="16" fillId="8" borderId="27" xfId="0" applyFont="1" applyFill="1" applyBorder="1" applyAlignment="1">
      <alignment horizontal="center" vertical="center"/>
    </xf>
    <xf numFmtId="0" fontId="16" fillId="8" borderId="105" xfId="0" applyFont="1" applyFill="1" applyBorder="1" applyAlignment="1">
      <alignment horizontal="center" vertical="center"/>
    </xf>
    <xf numFmtId="0" fontId="16" fillId="8" borderId="106"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8" borderId="107" xfId="0" applyFont="1" applyFill="1" applyBorder="1" applyAlignment="1">
      <alignment horizontal="center" vertical="center" wrapText="1"/>
    </xf>
    <xf numFmtId="0" fontId="16" fillId="8" borderId="108" xfId="0" applyFont="1" applyFill="1" applyBorder="1" applyAlignment="1">
      <alignment horizontal="center" vertical="center" wrapText="1"/>
    </xf>
    <xf numFmtId="0" fontId="16" fillId="8" borderId="46" xfId="0" applyFont="1" applyFill="1" applyBorder="1" applyAlignment="1">
      <alignment horizontal="center" vertical="center"/>
    </xf>
    <xf numFmtId="0" fontId="16" fillId="8" borderId="26" xfId="0" applyFont="1" applyFill="1" applyBorder="1" applyAlignment="1">
      <alignment horizontal="center" vertical="center"/>
    </xf>
    <xf numFmtId="0" fontId="16" fillId="8" borderId="47" xfId="0" applyFont="1" applyFill="1" applyBorder="1" applyAlignment="1">
      <alignment horizontal="center" vertical="center"/>
    </xf>
  </cellXfs>
  <cellStyles count="11">
    <cellStyle name="Normal" xfId="0"/>
    <cellStyle name="Hyperlink" xfId="15"/>
    <cellStyle name="Followed Hyperlink" xfId="16"/>
    <cellStyle name="Currency" xfId="17"/>
    <cellStyle name="Currency [0]" xfId="18"/>
    <cellStyle name="Normal_BEPS" xfId="19"/>
    <cellStyle name="Normal_Beps012007_Final" xfId="20"/>
    <cellStyle name="Percent" xfId="21"/>
    <cellStyle name="Comma" xfId="22"/>
    <cellStyle name="Comma [0]" xfId="23"/>
    <cellStyle name="Título"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E2A7"/>
      <rgbColor rgb="00CCFFFF"/>
      <rgbColor rgb="00660066"/>
      <rgbColor rgb="00FF8080"/>
      <rgbColor rgb="000066CC"/>
      <rgbColor rgb="00CCCCFF"/>
      <rgbColor rgb="00000080"/>
      <rgbColor rgb="00FF00FF"/>
      <rgbColor rgb="00FEE96A"/>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QUANTIDADE DE BENEFÍCIOS CONCEDIDOS - 2008/2009                     
</a:t>
            </a:r>
            <a:r>
              <a:rPr lang="en-US" cap="none" sz="600" b="1" i="0" u="none" baseline="0">
                <a:latin typeface="Arial"/>
                <a:ea typeface="Arial"/>
                <a:cs typeface="Arial"/>
              </a:rPr>
              <a:t>(EM MIL)</a:t>
            </a:r>
          </a:p>
        </c:rich>
      </c:tx>
      <c:layout>
        <c:manualLayout>
          <c:xMode val="factor"/>
          <c:yMode val="factor"/>
          <c:x val="-0.00125"/>
          <c:y val="-0.0205"/>
        </c:manualLayout>
      </c:layout>
      <c:spPr>
        <a:ln w="3175">
          <a:solidFill/>
        </a:ln>
        <a:effectLst>
          <a:outerShdw dist="35921" dir="2700000" algn="br">
            <a:prstClr val="black"/>
          </a:outerShdw>
        </a:effectLst>
      </c:spPr>
    </c:title>
    <c:plotArea>
      <c:layout>
        <c:manualLayout>
          <c:xMode val="edge"/>
          <c:yMode val="edge"/>
          <c:x val="0"/>
          <c:y val="0.158"/>
          <c:w val="0.97975"/>
          <c:h val="0.74575"/>
        </c:manualLayout>
      </c:layout>
      <c:lineChart>
        <c:grouping val="standard"/>
        <c:varyColors val="0"/>
        <c:ser>
          <c:idx val="1"/>
          <c:order val="0"/>
          <c:tx>
            <c:strRef>
              <c:f>'02'!$V$47</c:f>
              <c:strCache>
                <c:ptCount val="1"/>
                <c:pt idx="0">
                  <c:v>Urbana</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'02'!$U$48:$U$59</c:f>
              <c:strCache/>
            </c:strRef>
          </c:cat>
          <c:val>
            <c:numRef>
              <c:f>'02'!$V$48:$V$59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tx>
            <c:strRef>
              <c:f>'02'!$W$47</c:f>
              <c:strCache>
                <c:ptCount val="1"/>
                <c:pt idx="0">
                  <c:v>Rural</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3300"/>
              </a:solidFill>
              <a:ln>
                <a:solidFill>
                  <a:srgbClr val="003300"/>
                </a:solidFill>
              </a:ln>
            </c:spPr>
          </c:marker>
          <c:dLbls>
            <c:dLbl>
              <c:idx val="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00"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00" b="1" i="0" u="none" baseline="0"/>
                </a:pPr>
              </a:p>
            </c:txPr>
            <c:dLblPos val="t"/>
            <c:showLegendKey val="0"/>
            <c:showVal val="1"/>
            <c:showBubbleSize val="0"/>
            <c:showCatName val="0"/>
            <c:showSerName val="0"/>
            <c:showLeaderLines val="1"/>
            <c:showPercent val="0"/>
          </c:dLbls>
          <c:cat>
            <c:strRef>
              <c:f>'02'!$U$48:$U$59</c:f>
              <c:strCache/>
            </c:strRef>
          </c:cat>
          <c:val>
            <c:numRef>
              <c:f>'02'!$W$48:$W$59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070190"/>
        <c:axId val="9631711"/>
      </c:lineChart>
      <c:catAx>
        <c:axId val="1070190"/>
        <c:scaling>
          <c:orientation val="minMax"/>
        </c:scaling>
        <c:axPos val="b"/>
        <c:delete val="0"/>
        <c:numFmt formatCode="General" sourceLinked="1"/>
        <c:majorTickMark val="out"/>
        <c:minorTickMark val="none"/>
        <c:tickLblPos val="nextTo"/>
        <c:txPr>
          <a:bodyPr/>
          <a:lstStyle/>
          <a:p>
            <a:pPr>
              <a:defRPr lang="en-US" cap="none" sz="700" b="0" i="0" u="none" baseline="0"/>
            </a:pPr>
          </a:p>
        </c:txPr>
        <c:crossAx val="9631711"/>
        <c:crosses val="autoZero"/>
        <c:auto val="1"/>
        <c:lblOffset val="100"/>
        <c:noMultiLvlLbl val="0"/>
      </c:catAx>
      <c:valAx>
        <c:axId val="9631711"/>
        <c:scaling>
          <c:orientation val="minMax"/>
          <c:max val="380"/>
          <c:min val="0"/>
        </c:scaling>
        <c:axPos val="l"/>
        <c:delete val="1"/>
        <c:majorTickMark val="out"/>
        <c:minorTickMark val="none"/>
        <c:tickLblPos val="nextTo"/>
        <c:crossAx val="1070190"/>
        <c:crossesAt val="1"/>
        <c:crossBetween val="between"/>
        <c:dispUnits/>
        <c:majorUnit val="50"/>
        <c:minorUnit val="50"/>
      </c:valAx>
      <c:spPr>
        <a:solidFill>
          <a:srgbClr val="FFCC99"/>
        </a:solidFill>
        <a:ln w="12700">
          <a:solidFill>
            <a:srgbClr val="808080"/>
          </a:solidFill>
        </a:ln>
      </c:spPr>
    </c:plotArea>
    <c:legend>
      <c:legendPos val="b"/>
      <c:layout>
        <c:manualLayout>
          <c:xMode val="edge"/>
          <c:yMode val="edge"/>
          <c:x val="0.42525"/>
          <c:y val="0.94275"/>
        </c:manualLayout>
      </c:layout>
      <c:overlay val="0"/>
      <c:txPr>
        <a:bodyPr vert="horz" rot="0"/>
        <a:lstStyle/>
        <a:p>
          <a:pPr>
            <a:defRPr lang="en-US" cap="none" sz="700" b="0" i="0" u="none" baseline="0"/>
          </a:pPr>
        </a:p>
      </c:txPr>
    </c:legend>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CONCEDIDOS, SEGUNDO AS GRANDES REGIÕES</a:t>
            </a:r>
          </a:p>
        </c:rich>
      </c:tx>
      <c:layout>
        <c:manualLayout>
          <c:xMode val="factor"/>
          <c:yMode val="factor"/>
          <c:x val="0.01025"/>
          <c:y val="-0.01925"/>
        </c:manualLayout>
      </c:layout>
      <c:spPr>
        <a:solidFill>
          <a:srgbClr val="FFFFFF"/>
        </a:solidFill>
        <a:effectLst>
          <a:outerShdw dist="35921" dir="2700000" algn="br">
            <a:prstClr val="black"/>
          </a:outerShdw>
        </a:effectLst>
      </c:spPr>
    </c:title>
    <c:view3D>
      <c:rotX val="20"/>
      <c:hPercent val="100"/>
      <c:rotY val="180"/>
      <c:depthPercent val="100"/>
      <c:rAngAx val="1"/>
    </c:view3D>
    <c:plotArea>
      <c:layout>
        <c:manualLayout>
          <c:xMode val="edge"/>
          <c:yMode val="edge"/>
          <c:x val="0.09675"/>
          <c:y val="0.262"/>
          <c:w val="0.82575"/>
          <c:h val="0.591"/>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33CCCC"/>
              </a:solidFill>
            </c:spPr>
          </c:dPt>
          <c:dPt>
            <c:idx val="3"/>
            <c:spPr>
              <a:solidFill>
                <a:srgbClr val="993366"/>
              </a:solidFill>
            </c:spPr>
          </c:dPt>
          <c:dPt>
            <c:idx val="4"/>
            <c:spPr>
              <a:solidFill>
                <a:srgbClr val="0000FF"/>
              </a:solidFill>
            </c:spPr>
          </c:dPt>
          <c:dLbls>
            <c:dLbl>
              <c:idx val="0"/>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1"/>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2"/>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3"/>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dLbl>
              <c:idx val="4"/>
              <c:txPr>
                <a:bodyPr vert="horz" rot="0" anchor="ctr"/>
                <a:lstStyle/>
                <a:p>
                  <a:pPr algn="ctr">
                    <a:defRPr lang="en-US" cap="none" sz="800" b="0" i="0" u="none" baseline="0">
                      <a:latin typeface="Arial"/>
                      <a:ea typeface="Arial"/>
                      <a:cs typeface="Arial"/>
                    </a:defRPr>
                  </a:pPr>
                </a:p>
              </c:txPr>
              <c:numFmt formatCode="General" sourceLinked="1"/>
              <c:dLblPos val="bestFit"/>
              <c:showLegendKey val="0"/>
              <c:showVal val="1"/>
              <c:showBubbleSize val="0"/>
              <c:showCatName val="1"/>
              <c:showSerName val="0"/>
              <c:showPercent val="0"/>
              <c:separator>
</c:separator>
            </c:dLbl>
            <c:numFmt formatCode="General" sourceLinked="1"/>
            <c:dLblPos val="bestFit"/>
            <c:showLegendKey val="0"/>
            <c:showVal val="1"/>
            <c:showBubbleSize val="0"/>
            <c:showCatName val="1"/>
            <c:showSerName val="0"/>
            <c:showLeaderLines val="1"/>
            <c:showPercent val="0"/>
            <c:separator>
</c:separator>
            <c:leaderLines>
              <c:spPr>
                <a:ln w="3175">
                  <a:solidFill/>
                </a:ln>
              </c:spPr>
            </c:leaderLines>
          </c:dLbls>
          <c:cat>
            <c:strRef>
              <c:f>'07'!$Y$48:$Y$52</c:f>
              <c:strCache/>
            </c:strRef>
          </c:cat>
          <c:val>
            <c:numRef>
              <c:f>'07'!$Z$48:$Z$52</c:f>
              <c:numCache>
                <c:ptCount val="5"/>
                <c:pt idx="0">
                  <c:v>0</c:v>
                </c:pt>
                <c:pt idx="1">
                  <c:v>0</c:v>
                </c:pt>
                <c:pt idx="2">
                  <c:v>0</c:v>
                </c:pt>
                <c:pt idx="3">
                  <c:v>0</c:v>
                </c:pt>
                <c:pt idx="4">
                  <c:v>0</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DE BENEFÍCIOS CONCEDIDOS, SEGUNDO AS GRANDES REGIÕES </a:t>
            </a:r>
          </a:p>
        </c:rich>
      </c:tx>
      <c:layout/>
      <c:spPr>
        <a:effectLst>
          <a:outerShdw dist="35921" dir="2700000" algn="br">
            <a:prstClr val="black"/>
          </a:outerShdw>
        </a:effectLst>
      </c:spPr>
    </c:title>
    <c:view3D>
      <c:rotX val="20"/>
      <c:hPercent val="100"/>
      <c:rotY val="190"/>
      <c:depthPercent val="100"/>
      <c:rAngAx val="1"/>
    </c:view3D>
    <c:plotArea>
      <c:layout>
        <c:manualLayout>
          <c:xMode val="edge"/>
          <c:yMode val="edge"/>
          <c:x val="0.01625"/>
          <c:y val="0.26125"/>
          <c:w val="0.968"/>
          <c:h val="0.571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33CCCC"/>
              </a:solidFill>
            </c:spPr>
          </c:dPt>
          <c:dPt>
            <c:idx val="3"/>
            <c:spPr>
              <a:solidFill>
                <a:srgbClr val="993366"/>
              </a:solidFill>
            </c:spPr>
          </c:dPt>
          <c:dPt>
            <c:idx val="4"/>
            <c:spPr>
              <a:solidFill>
                <a:srgbClr val="0000FF"/>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'07'!$Y$48:$Y$52</c:f>
              <c:strCache/>
            </c:strRef>
          </c:cat>
          <c:val>
            <c:numRef>
              <c:f>'07'!$AA$48:$AA$52</c:f>
              <c:numCache>
                <c:ptCount val="5"/>
                <c:pt idx="0">
                  <c:v>0</c:v>
                </c:pt>
                <c:pt idx="1">
                  <c:v>0</c:v>
                </c:pt>
                <c:pt idx="2">
                  <c:v>0</c:v>
                </c:pt>
                <c:pt idx="3">
                  <c:v>0</c:v>
                </c:pt>
                <c:pt idx="4">
                  <c:v>0</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PREVIDENCIÁRIOS CONCEDIDOS, SEGUNDO OS GRUPOS DE ESPÉCIES</a:t>
            </a:r>
          </a:p>
        </c:rich>
      </c:tx>
      <c:layout>
        <c:manualLayout>
          <c:xMode val="factor"/>
          <c:yMode val="factor"/>
          <c:x val="0.03175"/>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6975"/>
          <c:w val="1"/>
          <c:h val="0.80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CCCC"/>
              </a:solidFill>
            </c:spPr>
          </c:dPt>
          <c:dPt>
            <c:idx val="1"/>
            <c:invertIfNegative val="0"/>
            <c:spPr>
              <a:solidFill>
                <a:srgbClr val="9999FF"/>
              </a:solidFill>
            </c:spPr>
          </c:dPt>
          <c:dPt>
            <c:idx val="2"/>
            <c:invertIfNegative val="0"/>
            <c:spPr>
              <a:solidFill>
                <a:srgbClr val="00FF00"/>
              </a:solidFill>
            </c:spPr>
          </c:dPt>
          <c:dPt>
            <c:idx val="3"/>
            <c:invertIfNegative val="0"/>
            <c:spPr>
              <a:solidFill>
                <a:srgbClr val="993366"/>
              </a:solidFill>
            </c:spPr>
          </c:dPt>
          <c:dPt>
            <c:idx val="4"/>
            <c:invertIfNegative val="0"/>
            <c:spPr>
              <a:solidFill>
                <a:srgbClr val="FF0000"/>
              </a:solidFill>
            </c:spPr>
          </c:dPt>
          <c:dPt>
            <c:idx val="5"/>
            <c:invertIfNegative val="0"/>
            <c:spPr>
              <a:solidFill>
                <a:srgbClr val="FFFF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6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'08'!$Q$144:$Q$150</c:f>
              <c:strCache/>
            </c:strRef>
          </c:cat>
          <c:val>
            <c:numRef>
              <c:f>'08'!$R$144:$R$150</c:f>
              <c:numCache>
                <c:ptCount val="7"/>
                <c:pt idx="0">
                  <c:v>0</c:v>
                </c:pt>
                <c:pt idx="1">
                  <c:v>0</c:v>
                </c:pt>
                <c:pt idx="2">
                  <c:v>0</c:v>
                </c:pt>
                <c:pt idx="3">
                  <c:v>0</c:v>
                </c:pt>
                <c:pt idx="4">
                  <c:v>0</c:v>
                </c:pt>
                <c:pt idx="5">
                  <c:v>0</c:v>
                </c:pt>
                <c:pt idx="6">
                  <c:v>0</c:v>
                </c:pt>
              </c:numCache>
            </c:numRef>
          </c:val>
          <c:shape val="box"/>
        </c:ser>
        <c:shape val="box"/>
        <c:axId val="31034100"/>
        <c:axId val="10871445"/>
      </c:bar3DChart>
      <c:catAx>
        <c:axId val="31034100"/>
        <c:scaling>
          <c:orientation val="minMax"/>
        </c:scaling>
        <c:axPos val="b"/>
        <c:delete val="0"/>
        <c:numFmt formatCode="@" sourceLinked="0"/>
        <c:majorTickMark val="out"/>
        <c:minorTickMark val="none"/>
        <c:tickLblPos val="low"/>
        <c:txPr>
          <a:bodyPr vert="horz" rot="0"/>
          <a:lstStyle/>
          <a:p>
            <a:pPr>
              <a:defRPr lang="en-US" cap="none" sz="600" b="0" i="0" u="none" baseline="0">
                <a:latin typeface="Arial"/>
                <a:ea typeface="Arial"/>
                <a:cs typeface="Arial"/>
              </a:defRPr>
            </a:pPr>
          </a:p>
        </c:txPr>
        <c:crossAx val="10871445"/>
        <c:crosses val="autoZero"/>
        <c:auto val="1"/>
        <c:lblOffset val="100"/>
        <c:tickLblSkip val="1"/>
        <c:noMultiLvlLbl val="0"/>
      </c:catAx>
      <c:valAx>
        <c:axId val="10871445"/>
        <c:scaling>
          <c:orientation val="minMax"/>
          <c:max val="0.5"/>
        </c:scaling>
        <c:axPos val="l"/>
        <c:delete val="1"/>
        <c:majorTickMark val="out"/>
        <c:minorTickMark val="none"/>
        <c:tickLblPos val="nextTo"/>
        <c:crossAx val="31034100"/>
        <c:crossesAt val="1"/>
        <c:crossBetween val="between"/>
        <c:dispUnits/>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PREVIDENCIÁRIOS CONCEDIDOS, SEGUNDO OS GRUPOS DE ESPÉCIES</a:t>
            </a:r>
          </a:p>
        </c:rich>
      </c:tx>
      <c:layout>
        <c:manualLayout>
          <c:xMode val="factor"/>
          <c:yMode val="factor"/>
          <c:x val="0.013"/>
          <c:y val="-0.013"/>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475"/>
          <c:w val="1"/>
          <c:h val="0.84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CCCC"/>
              </a:solidFill>
            </c:spPr>
          </c:dPt>
          <c:dPt>
            <c:idx val="1"/>
            <c:invertIfNegative val="0"/>
            <c:spPr>
              <a:solidFill>
                <a:srgbClr val="9999FF"/>
              </a:solidFill>
            </c:spPr>
          </c:dPt>
          <c:dPt>
            <c:idx val="2"/>
            <c:invertIfNegative val="0"/>
            <c:spPr>
              <a:solidFill>
                <a:srgbClr val="993366"/>
              </a:solidFill>
            </c:spPr>
          </c:dPt>
          <c:dPt>
            <c:idx val="3"/>
            <c:invertIfNegative val="0"/>
            <c:spPr>
              <a:solidFill>
                <a:srgbClr val="00FF00"/>
              </a:solidFill>
            </c:spPr>
          </c:dPt>
          <c:dPt>
            <c:idx val="4"/>
            <c:invertIfNegative val="0"/>
            <c:spPr>
              <a:solidFill>
                <a:srgbClr val="FF0000"/>
              </a:solidFill>
            </c:spPr>
          </c:dPt>
          <c:dPt>
            <c:idx val="5"/>
            <c:invertIfNegative val="0"/>
            <c:spPr>
              <a:solidFill>
                <a:srgbClr val="FFFF00"/>
              </a:solidFill>
            </c:spPr>
          </c:dPt>
          <c:dPt>
            <c:idx val="6"/>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'08'!$Q$154:$Q$160</c:f>
              <c:strCache/>
            </c:strRef>
          </c:cat>
          <c:val>
            <c:numRef>
              <c:f>'08'!$R$154:$R$160</c:f>
              <c:numCache>
                <c:ptCount val="7"/>
                <c:pt idx="0">
                  <c:v>0</c:v>
                </c:pt>
                <c:pt idx="1">
                  <c:v>0</c:v>
                </c:pt>
                <c:pt idx="2">
                  <c:v>0</c:v>
                </c:pt>
                <c:pt idx="3">
                  <c:v>0</c:v>
                </c:pt>
                <c:pt idx="4">
                  <c:v>0</c:v>
                </c:pt>
                <c:pt idx="5">
                  <c:v>0</c:v>
                </c:pt>
                <c:pt idx="6">
                  <c:v>0</c:v>
                </c:pt>
              </c:numCache>
            </c:numRef>
          </c:val>
          <c:shape val="box"/>
        </c:ser>
        <c:shape val="box"/>
        <c:axId val="30734142"/>
        <c:axId val="8171823"/>
      </c:bar3DChart>
      <c:catAx>
        <c:axId val="30734142"/>
        <c:scaling>
          <c:orientation val="minMax"/>
        </c:scaling>
        <c:axPos val="b"/>
        <c:delete val="0"/>
        <c:numFmt formatCode="General" sourceLinked="1"/>
        <c:majorTickMark val="out"/>
        <c:minorTickMark val="none"/>
        <c:tickLblPos val="low"/>
        <c:crossAx val="8171823"/>
        <c:crosses val="autoZero"/>
        <c:auto val="1"/>
        <c:lblOffset val="100"/>
        <c:tickLblSkip val="1"/>
        <c:noMultiLvlLbl val="0"/>
      </c:catAx>
      <c:valAx>
        <c:axId val="8171823"/>
        <c:scaling>
          <c:orientation val="minMax"/>
          <c:max val="0.6"/>
        </c:scaling>
        <c:axPos val="l"/>
        <c:delete val="1"/>
        <c:majorTickMark val="out"/>
        <c:minorTickMark val="none"/>
        <c:tickLblPos val="nextTo"/>
        <c:crossAx val="30734142"/>
        <c:crossesAt val="1"/>
        <c:crossBetween val="between"/>
        <c:dispUnits/>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DA QUANTIDADE DE BENEFÍCIOS ACIDENTÁRIOS CONCEDIDOS, SEGUNDO OS GRUPOS DE ESPÉCIES</a:t>
            </a:r>
          </a:p>
        </c:rich>
      </c:tx>
      <c:layout>
        <c:manualLayout>
          <c:xMode val="factor"/>
          <c:yMode val="factor"/>
          <c:x val="0.03625"/>
          <c:y val="-0.022"/>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77"/>
          <c:w val="0.99775"/>
          <c:h val="0.801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CCCC"/>
              </a:solidFill>
            </c:spPr>
          </c:dPt>
          <c:dPt>
            <c:idx val="1"/>
            <c:invertIfNegative val="0"/>
            <c:spPr>
              <a:solidFill>
                <a:srgbClr val="FFFF00"/>
              </a:solidFill>
            </c:spPr>
          </c:dPt>
          <c:dPt>
            <c:idx val="2"/>
            <c:invertIfNegative val="0"/>
            <c:spPr>
              <a:solidFill>
                <a:srgbClr val="9999FF"/>
              </a:solidFill>
            </c:spPr>
          </c:dPt>
          <c:dPt>
            <c:idx val="3"/>
            <c:invertIfNegative val="0"/>
            <c:spPr>
              <a:solidFill>
                <a:srgbClr val="00FF00"/>
              </a:solidFill>
            </c:spPr>
          </c:dPt>
          <c:dPt>
            <c:idx val="4"/>
            <c:invertIfNegative val="0"/>
            <c:spPr>
              <a:solidFill>
                <a:srgbClr val="FF0000"/>
              </a:solidFill>
            </c:spPr>
          </c:dPt>
          <c:dLbls>
            <c:dLbl>
              <c:idx val="0"/>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'08'!$Q$132:$Q$136</c:f>
              <c:strCache/>
            </c:strRef>
          </c:cat>
          <c:val>
            <c:numRef>
              <c:f>'08'!$R$132:$R$136</c:f>
              <c:numCache>
                <c:ptCount val="5"/>
                <c:pt idx="0">
                  <c:v>0</c:v>
                </c:pt>
                <c:pt idx="1">
                  <c:v>0</c:v>
                </c:pt>
                <c:pt idx="2">
                  <c:v>0</c:v>
                </c:pt>
                <c:pt idx="3">
                  <c:v>0</c:v>
                </c:pt>
                <c:pt idx="4">
                  <c:v>0</c:v>
                </c:pt>
              </c:numCache>
            </c:numRef>
          </c:val>
          <c:shape val="box"/>
        </c:ser>
        <c:shape val="box"/>
        <c:axId val="6437544"/>
        <c:axId val="57937897"/>
      </c:bar3DChart>
      <c:catAx>
        <c:axId val="6437544"/>
        <c:scaling>
          <c:orientation val="minMax"/>
        </c:scaling>
        <c:axPos val="b"/>
        <c:delete val="0"/>
        <c:numFmt formatCode="General" sourceLinked="1"/>
        <c:majorTickMark val="out"/>
        <c:minorTickMark val="none"/>
        <c:tickLblPos val="low"/>
        <c:crossAx val="57937897"/>
        <c:crosses val="autoZero"/>
        <c:auto val="1"/>
        <c:lblOffset val="100"/>
        <c:noMultiLvlLbl val="0"/>
      </c:catAx>
      <c:valAx>
        <c:axId val="57937897"/>
        <c:scaling>
          <c:orientation val="minMax"/>
          <c:max val="1"/>
        </c:scaling>
        <c:axPos val="l"/>
        <c:delete val="1"/>
        <c:majorTickMark val="out"/>
        <c:minorTickMark val="none"/>
        <c:tickLblPos val="nextTo"/>
        <c:crossAx val="6437544"/>
        <c:crossesAt val="1"/>
        <c:crossBetween val="between"/>
        <c:dispUnits/>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7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DE BENEFÍCIOS ACIDENTÁRIOS CONCEDIDOS, SEGUNDO OS GRUPOS DE ESPÉCIES</a:t>
            </a:r>
          </a:p>
        </c:rich>
      </c:tx>
      <c:layout>
        <c:manualLayout>
          <c:xMode val="factor"/>
          <c:yMode val="factor"/>
          <c:x val="0.022"/>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00225"/>
          <c:y val="0.15125"/>
          <c:w val="0.99775"/>
          <c:h val="0.84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CCCC"/>
              </a:solidFill>
            </c:spPr>
          </c:dPt>
          <c:dPt>
            <c:idx val="1"/>
            <c:invertIfNegative val="0"/>
            <c:spPr>
              <a:solidFill>
                <a:srgbClr val="FFFF00"/>
              </a:solidFill>
            </c:spPr>
          </c:dPt>
          <c:dPt>
            <c:idx val="2"/>
            <c:invertIfNegative val="0"/>
            <c:spPr>
              <a:solidFill>
                <a:srgbClr val="9999FF"/>
              </a:solidFill>
            </c:spPr>
          </c:dPt>
          <c:dPt>
            <c:idx val="3"/>
            <c:invertIfNegative val="0"/>
            <c:spPr>
              <a:solidFill>
                <a:srgbClr val="00FF00"/>
              </a:solidFill>
            </c:spPr>
          </c:dPt>
          <c:dPt>
            <c:idx val="4"/>
            <c:invertIfNegative val="0"/>
            <c:spPr>
              <a:solidFill>
                <a:srgbClr val="FF0000"/>
              </a:solidFill>
            </c:spPr>
          </c:dPt>
          <c:dLbls>
            <c:dLbl>
              <c:idx val="0"/>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6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625" b="0" i="0" u="none" baseline="0">
                    <a:latin typeface="Arial"/>
                    <a:ea typeface="Arial"/>
                    <a:cs typeface="Arial"/>
                  </a:defRPr>
                </a:pPr>
              </a:p>
            </c:txPr>
            <c:showLegendKey val="0"/>
            <c:showVal val="1"/>
            <c:showBubbleSize val="0"/>
            <c:showCatName val="0"/>
            <c:showSerName val="0"/>
            <c:showPercent val="0"/>
          </c:dLbls>
          <c:cat>
            <c:strRef>
              <c:f>'08'!$S$132:$S$136</c:f>
              <c:strCache/>
            </c:strRef>
          </c:cat>
          <c:val>
            <c:numRef>
              <c:f>'08'!$T$132:$T$136</c:f>
              <c:numCache>
                <c:ptCount val="5"/>
                <c:pt idx="0">
                  <c:v>0</c:v>
                </c:pt>
                <c:pt idx="1">
                  <c:v>0</c:v>
                </c:pt>
                <c:pt idx="2">
                  <c:v>0</c:v>
                </c:pt>
                <c:pt idx="3">
                  <c:v>0</c:v>
                </c:pt>
                <c:pt idx="4">
                  <c:v>0</c:v>
                </c:pt>
              </c:numCache>
            </c:numRef>
          </c:val>
          <c:shape val="box"/>
        </c:ser>
        <c:shape val="box"/>
        <c:axId val="51679026"/>
        <c:axId val="62458051"/>
      </c:bar3DChart>
      <c:catAx>
        <c:axId val="51679026"/>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62458051"/>
        <c:crosses val="autoZero"/>
        <c:auto val="1"/>
        <c:lblOffset val="100"/>
        <c:noMultiLvlLbl val="0"/>
      </c:catAx>
      <c:valAx>
        <c:axId val="62458051"/>
        <c:scaling>
          <c:orientation val="minMax"/>
          <c:max val="1"/>
        </c:scaling>
        <c:axPos val="l"/>
        <c:delete val="1"/>
        <c:majorTickMark val="out"/>
        <c:minorTickMark val="none"/>
        <c:tickLblPos val="nextTo"/>
        <c:crossAx val="51679026"/>
        <c:crossesAt val="1"/>
        <c:crossBetween val="between"/>
        <c:dispUnits/>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TOTAL DE CRÉDITOS EMITIDOS NA CONCESSÃO, SEGUNDO AS UNIDADES DA FEDERAÇÃO</a:t>
            </a:r>
          </a:p>
        </c:rich>
      </c:tx>
      <c:layout>
        <c:manualLayout>
          <c:xMode val="factor"/>
          <c:yMode val="factor"/>
          <c:x val="0.00475"/>
          <c:y val="-0.02"/>
        </c:manualLayout>
      </c:layout>
      <c:spPr>
        <a:effectLst>
          <a:outerShdw dist="35921" dir="2700000" algn="br">
            <a:prstClr val="black"/>
          </a:outerShdw>
        </a:effectLst>
      </c:spPr>
    </c:title>
    <c:plotArea>
      <c:layout>
        <c:manualLayout>
          <c:xMode val="edge"/>
          <c:yMode val="edge"/>
          <c:x val="0"/>
          <c:y val="0.07625"/>
          <c:w val="0.98475"/>
          <c:h val="0.9122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'09'!$T$50:$T$76</c:f>
              <c:strCache/>
            </c:strRef>
          </c:cat>
          <c:val>
            <c:numRef>
              <c:f>'09'!$U$50:$U$76</c:f>
              <c:numCache/>
            </c:numRef>
          </c:val>
        </c:ser>
        <c:axId val="25251548"/>
        <c:axId val="25937341"/>
      </c:barChart>
      <c:catAx>
        <c:axId val="25251548"/>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25937341"/>
        <c:crosses val="autoZero"/>
        <c:auto val="1"/>
        <c:lblOffset val="100"/>
        <c:noMultiLvlLbl val="0"/>
      </c:catAx>
      <c:valAx>
        <c:axId val="25937341"/>
        <c:scaling>
          <c:orientation val="minMax"/>
          <c:max val="0.35"/>
          <c:min val="0"/>
        </c:scaling>
        <c:axPos val="b"/>
        <c:delete val="1"/>
        <c:majorTickMark val="out"/>
        <c:minorTickMark val="none"/>
        <c:tickLblPos val="nextTo"/>
        <c:crossAx val="25251548"/>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OS GRANDES GRUPOS</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975"/>
          <c:y val="0.29425"/>
          <c:w val="0.80375"/>
          <c:h val="0.47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800080"/>
              </a:solidFill>
            </c:spPr>
          </c:dPt>
          <c:dPt>
            <c:idx val="2"/>
            <c:spPr>
              <a:solidFill>
                <a:srgbClr val="FFFF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'09'!$V$50:$V$52</c:f>
              <c:strCache/>
            </c:strRef>
          </c:cat>
          <c:val>
            <c:numRef>
              <c:f>'09'!$W$50:$W$52</c:f>
              <c:numCache>
                <c:ptCount val="3"/>
                <c:pt idx="0">
                  <c:v>0</c:v>
                </c:pt>
                <c:pt idx="1">
                  <c:v>0</c:v>
                </c:pt>
                <c:pt idx="2">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PERCENTUAL DO VALOR DE CRÉDITOS EMITIDOS NA CONCESSÃO, SEGUNDO A CLIENTELA</a:t>
            </a:r>
          </a:p>
        </c:rich>
      </c:tx>
      <c:layout/>
      <c:spPr>
        <a:effectLst>
          <a:outerShdw dist="35921" dir="2700000" algn="br">
            <a:prstClr val="black"/>
          </a:outerShdw>
        </a:effectLst>
      </c:spPr>
    </c:title>
    <c:view3D>
      <c:rotX val="10"/>
      <c:hPercent val="80"/>
      <c:rotY val="200"/>
      <c:depthPercent val="100"/>
      <c:rAngAx val="1"/>
    </c:view3D>
    <c:plotArea>
      <c:layout>
        <c:manualLayout>
          <c:xMode val="edge"/>
          <c:yMode val="edge"/>
          <c:x val="0.10775"/>
          <c:y val="0.387"/>
          <c:w val="0.79125"/>
          <c:h val="0.3165"/>
        </c:manualLayout>
      </c:layout>
      <c:pie3DChart>
        <c:varyColors val="1"/>
        <c:ser>
          <c:idx val="0"/>
          <c:order val="0"/>
          <c:spPr>
            <a:solidFill>
              <a:srgbClr val="99CC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c:spPr>
          </c:dPt>
          <c:dPt>
            <c:idx val="1"/>
            <c:spPr>
              <a:solidFill>
                <a:srgbClr val="808000"/>
              </a:solidFill>
            </c:spPr>
          </c:dP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'09'!$V$55:$V$56</c:f>
              <c:strCache/>
            </c:strRef>
          </c:cat>
          <c:val>
            <c:numRef>
              <c:f>'09'!$W$55:$W$56</c:f>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EVOLUÇÃO MENSAL DO VALOR DE BENEFÍCIOS EMITIDOS - 2008/2009 (R$ MIL)</a:t>
            </a:r>
          </a:p>
        </c:rich>
      </c:tx>
      <c:layout/>
      <c:spPr>
        <a:effectLst>
          <a:outerShdw dist="35921" dir="2700000" algn="br">
            <a:prstClr val="black"/>
          </a:outerShdw>
        </a:effectLst>
      </c:spPr>
    </c:title>
    <c:plotArea>
      <c:layout>
        <c:manualLayout>
          <c:xMode val="edge"/>
          <c:yMode val="edge"/>
          <c:x val="0.00475"/>
          <c:y val="0.12025"/>
          <c:w val="0.98575"/>
          <c:h val="0.82325"/>
        </c:manualLayout>
      </c:layout>
      <c:lineChart>
        <c:grouping val="standard"/>
        <c:varyColors val="0"/>
        <c:ser>
          <c:idx val="0"/>
          <c:order val="0"/>
          <c:tx>
            <c:strRef>
              <c:f>'10'!$T$74</c:f>
              <c:strCache>
                <c:ptCount val="1"/>
                <c:pt idx="0">
                  <c:v>Urbana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0000FF"/>
              </a:solidFill>
              <a:ln>
                <a:solidFill>
                  <a:srgbClr val="0000FF"/>
                </a:solidFill>
              </a:ln>
            </c:spPr>
          </c:marker>
          <c:dLbls>
            <c:dLbl>
              <c:idx val="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2"/>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3"/>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4"/>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5"/>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6"/>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7"/>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8"/>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9"/>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0"/>
              <c:txPr>
                <a:bodyPr vert="horz" rot="0" anchor="ctr"/>
                <a:lstStyle/>
                <a:p>
                  <a:pPr algn="ctr">
                    <a:defRPr lang="en-US" cap="none" sz="750" b="0" i="0" u="none" baseline="0"/>
                  </a:pPr>
                </a:p>
              </c:txPr>
              <c:numFmt formatCode="#,##0" sourceLinked="0"/>
              <c:dLblPos val="t"/>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50" b="0" i="0" u="none" baseline="0"/>
                  </a:pPr>
                </a:p>
              </c:txPr>
              <c:numFmt formatCode="#,##0" sourceLinked="0"/>
              <c:showLegendKey val="0"/>
              <c:showVal val="1"/>
              <c:showBubbleSize val="0"/>
              <c:showCatName val="0"/>
              <c:showSerName val="0"/>
              <c:showPercent val="0"/>
            </c:dLbl>
            <c:dLbl>
              <c:idx val="12"/>
              <c:numFmt formatCode="#,##0" sourceLinked="0"/>
              <c:dLblPos val="t"/>
              <c:showLegendKey val="0"/>
              <c:showVal val="1"/>
              <c:showBubbleSize val="0"/>
              <c:showCatName val="0"/>
              <c:showSerName val="0"/>
              <c:showPercent val="0"/>
            </c:dLbl>
            <c:numFmt formatCode="#,##0" sourceLinked="0"/>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'10'!$S$75:$S$86</c:f>
              <c:strCache/>
            </c:strRef>
          </c:cat>
          <c:val>
            <c:numRef>
              <c:f>'10'!$T$75:$T$86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'10'!$U$74</c:f>
              <c:strCache>
                <c:ptCount val="1"/>
                <c:pt idx="0">
                  <c:v>Rural</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003300"/>
              </a:solidFill>
              <a:ln>
                <a:solidFill>
                  <a:srgbClr val="003300"/>
                </a:solidFill>
              </a:ln>
            </c:spPr>
          </c:marker>
          <c:dLbls>
            <c:numFmt formatCode="General" sourceLinked="1"/>
            <c:txPr>
              <a:bodyPr vert="horz" rot="0" anchor="ctr"/>
              <a:lstStyle/>
              <a:p>
                <a:pPr algn="ctr">
                  <a:defRPr lang="en-US" cap="none" sz="750" b="0" i="0" u="none" baseline="0"/>
                </a:pPr>
              </a:p>
            </c:txPr>
            <c:dLblPos val="t"/>
            <c:showLegendKey val="0"/>
            <c:showVal val="1"/>
            <c:showBubbleSize val="0"/>
            <c:showCatName val="0"/>
            <c:showSerName val="0"/>
            <c:showLeaderLines val="1"/>
            <c:showPercent val="0"/>
          </c:dLbls>
          <c:cat>
            <c:strRef>
              <c:f>'10'!$S$75:$S$86</c:f>
              <c:strCache/>
            </c:strRef>
          </c:cat>
          <c:val>
            <c:numRef>
              <c:f>'10'!$U$75:$U$86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2109478"/>
        <c:axId val="20549847"/>
      </c:lineChart>
      <c:catAx>
        <c:axId val="3210947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0549847"/>
        <c:crosses val="autoZero"/>
        <c:auto val="1"/>
        <c:lblOffset val="100"/>
        <c:noMultiLvlLbl val="0"/>
      </c:catAx>
      <c:valAx>
        <c:axId val="20549847"/>
        <c:scaling>
          <c:orientation val="minMax"/>
          <c:max val="20500000"/>
        </c:scaling>
        <c:axPos val="l"/>
        <c:delete val="1"/>
        <c:majorTickMark val="out"/>
        <c:minorTickMark val="none"/>
        <c:tickLblPos val="nextTo"/>
        <c:crossAx val="32109478"/>
        <c:crossesAt val="1"/>
        <c:crossBetween val="between"/>
        <c:dispUnits/>
        <c:majorUnit val="500000"/>
      </c:valAx>
      <c:spPr>
        <a:solidFill>
          <a:srgbClr val="FFCC99"/>
        </a:solidFill>
        <a:ln w="12700">
          <a:solidFill>
            <a:srgbClr val="808080"/>
          </a:solidFill>
        </a:ln>
      </c:spPr>
    </c:plotArea>
    <c:legend>
      <c:legendPos val="r"/>
      <c:layout>
        <c:manualLayout>
          <c:xMode val="edge"/>
          <c:yMode val="edge"/>
          <c:x val="0.86275"/>
          <c:y val="0.94275"/>
          <c:w val="0.13625"/>
          <c:h val="0.05725"/>
        </c:manualLayout>
      </c:layout>
      <c:overlay val="0"/>
    </c:legend>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VALOR DE BENEFÍCIOS CONCEDIDOS - 2008/2009                    
R$ MIL</a:t>
            </a:r>
          </a:p>
        </c:rich>
      </c:tx>
      <c:layout>
        <c:manualLayout>
          <c:xMode val="factor"/>
          <c:yMode val="factor"/>
          <c:x val="0"/>
          <c:y val="-0.02025"/>
        </c:manualLayout>
      </c:layout>
      <c:spPr>
        <a:solidFill>
          <a:srgbClr val="FFFFFF"/>
        </a:solidFill>
        <a:effectLst>
          <a:outerShdw dist="35921" dir="2700000" algn="br">
            <a:prstClr val="black"/>
          </a:outerShdw>
        </a:effectLst>
      </c:spPr>
    </c:title>
    <c:plotArea>
      <c:layout>
        <c:manualLayout>
          <c:xMode val="edge"/>
          <c:yMode val="edge"/>
          <c:x val="0"/>
          <c:y val="0.1775"/>
          <c:w val="0.9785"/>
          <c:h val="0.663"/>
        </c:manualLayout>
      </c:layout>
      <c:lineChart>
        <c:grouping val="standard"/>
        <c:varyColors val="0"/>
        <c:ser>
          <c:idx val="0"/>
          <c:order val="0"/>
          <c:tx>
            <c:strRef>
              <c:f>'02'!$V$61</c:f>
              <c:strCache>
                <c:ptCount val="1"/>
                <c:pt idx="0">
                  <c:v>Urbana</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725" b="1"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'02'!$U$62:$U$73</c:f>
              <c:strCache/>
            </c:strRef>
          </c:cat>
          <c:val>
            <c:numRef>
              <c:f>'02'!$V$62:$V$73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'02'!$W$61</c:f>
              <c:strCache>
                <c:ptCount val="1"/>
                <c:pt idx="0">
                  <c:v>Rural</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3300"/>
              </a:solidFill>
              <a:ln>
                <a:solidFill>
                  <a:srgbClr val="003300"/>
                </a:solidFill>
              </a:ln>
            </c:spPr>
          </c:marker>
          <c:dLbls>
            <c:numFmt formatCode="General" sourceLinked="1"/>
            <c:txPr>
              <a:bodyPr vert="horz" rot="0" anchor="ctr"/>
              <a:lstStyle/>
              <a:p>
                <a:pPr algn="ctr">
                  <a:defRPr lang="en-US" cap="none" sz="725" b="1" i="0" u="none" baseline="0"/>
                </a:pPr>
              </a:p>
            </c:txPr>
            <c:dLblPos val="t"/>
            <c:showLegendKey val="0"/>
            <c:showVal val="1"/>
            <c:showBubbleSize val="0"/>
            <c:showCatName val="0"/>
            <c:showSerName val="0"/>
            <c:showLeaderLines val="1"/>
            <c:showPercent val="0"/>
          </c:dLbls>
          <c:cat>
            <c:strRef>
              <c:f>'02'!$U$62:$U$73</c:f>
              <c:strCache/>
            </c:strRef>
          </c:cat>
          <c:val>
            <c:numRef>
              <c:f>'02'!$W$62:$W$73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9576536"/>
        <c:axId val="41971097"/>
      </c:lineChart>
      <c:catAx>
        <c:axId val="19576536"/>
        <c:scaling>
          <c:orientation val="minMax"/>
        </c:scaling>
        <c:axPos val="b"/>
        <c:delete val="0"/>
        <c:numFmt formatCode="General" sourceLinked="1"/>
        <c:majorTickMark val="out"/>
        <c:minorTickMark val="none"/>
        <c:tickLblPos val="nextTo"/>
        <c:txPr>
          <a:bodyPr/>
          <a:lstStyle/>
          <a:p>
            <a:pPr>
              <a:defRPr lang="en-US" cap="none" sz="725" b="0" i="0" u="none" baseline="0"/>
            </a:pPr>
          </a:p>
        </c:txPr>
        <c:crossAx val="41971097"/>
        <c:crosses val="autoZero"/>
        <c:auto val="1"/>
        <c:lblOffset val="100"/>
        <c:noMultiLvlLbl val="0"/>
      </c:catAx>
      <c:valAx>
        <c:axId val="41971097"/>
        <c:scaling>
          <c:orientation val="minMax"/>
          <c:max val="280000"/>
        </c:scaling>
        <c:axPos val="l"/>
        <c:delete val="1"/>
        <c:majorTickMark val="out"/>
        <c:minorTickMark val="none"/>
        <c:tickLblPos val="nextTo"/>
        <c:crossAx val="19576536"/>
        <c:crossesAt val="1"/>
        <c:crossBetween val="between"/>
        <c:dispUnits/>
        <c:majorUnit val="10000"/>
        <c:minorUnit val="10000"/>
      </c:valAx>
      <c:spPr>
        <a:solidFill>
          <a:srgbClr val="FFCC99"/>
        </a:solidFill>
        <a:ln w="12700">
          <a:solidFill>
            <a:srgbClr val="808080"/>
          </a:solidFill>
        </a:ln>
      </c:spPr>
    </c:plotArea>
    <c:legend>
      <c:legendPos val="b"/>
      <c:layout>
        <c:manualLayout>
          <c:xMode val="edge"/>
          <c:yMode val="edge"/>
          <c:x val="0.4235"/>
          <c:y val="0.94275"/>
        </c:manualLayout>
      </c:layout>
      <c:overlay val="0"/>
      <c:txPr>
        <a:bodyPr vert="horz" rot="0"/>
        <a:lstStyle/>
        <a:p>
          <a:pPr>
            <a:defRPr lang="en-US" cap="none" sz="750" b="0" i="0" u="none" baseline="0"/>
          </a:pPr>
        </a:p>
      </c:txPr>
    </c:legend>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EVOLUÇÃO DO VALOR ACUMULADO DE BENEFÍCIOS EMITIDOS – 2000 A 2009 
(EM R$ MIL CONSTANTES)</a:t>
            </a:r>
          </a:p>
        </c:rich>
      </c:tx>
      <c:layout>
        <c:manualLayout>
          <c:xMode val="factor"/>
          <c:yMode val="factor"/>
          <c:x val="0"/>
          <c:y val="-0.0215"/>
        </c:manualLayout>
      </c:layout>
      <c:spPr>
        <a:effectLst>
          <a:outerShdw dist="35921" dir="2700000" algn="br">
            <a:prstClr val="black"/>
          </a:outerShdw>
        </a:effectLst>
      </c:spPr>
    </c:title>
    <c:plotArea>
      <c:layout>
        <c:manualLayout>
          <c:xMode val="edge"/>
          <c:yMode val="edge"/>
          <c:x val="0.00975"/>
          <c:y val="0.1375"/>
          <c:w val="0.98075"/>
          <c:h val="0.7675"/>
        </c:manualLayout>
      </c:layout>
      <c:lineChart>
        <c:grouping val="standard"/>
        <c:varyColors val="0"/>
        <c:ser>
          <c:idx val="0"/>
          <c:order val="0"/>
          <c:tx>
            <c:strRef>
              <c:f>'10'!$T$51</c:f>
              <c:strCache>
                <c:ptCount val="1"/>
                <c:pt idx="0">
                  <c:v>Urbana</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5"/>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725"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b"/>
            <c:showLegendKey val="0"/>
            <c:showVal val="1"/>
            <c:showBubbleSize val="0"/>
            <c:showCatName val="0"/>
            <c:showSerName val="0"/>
            <c:showLeaderLines val="1"/>
            <c:showPercent val="0"/>
          </c:dLbls>
          <c:cat>
            <c:strRef>
              <c:f>'10'!$S$52:$S$61</c:f>
              <c:strCache/>
            </c:strRef>
          </c:cat>
          <c:val>
            <c:numRef>
              <c:f>'10'!$T$52:$T$61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strRef>
              <c:f>'10'!$U$51</c:f>
              <c:strCache>
                <c:ptCount val="1"/>
                <c:pt idx="0">
                  <c:v>Rural</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3300"/>
              </a:solidFill>
              <a:ln>
                <a:solidFill>
                  <a:srgbClr val="003300"/>
                </a:solidFill>
              </a:ln>
            </c:spPr>
          </c:marker>
          <c:dLbls>
            <c:dLbl>
              <c:idx val="7"/>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dLblPos val="t"/>
            <c:showLegendKey val="0"/>
            <c:showVal val="1"/>
            <c:showBubbleSize val="0"/>
            <c:showCatName val="0"/>
            <c:showSerName val="0"/>
            <c:showLeaderLines val="1"/>
            <c:showPercent val="0"/>
          </c:dLbls>
          <c:cat>
            <c:strRef>
              <c:f>'10'!$S$52:$S$61</c:f>
              <c:strCache/>
            </c:strRef>
          </c:cat>
          <c:val>
            <c:numRef>
              <c:f>'10'!$U$52:$U$61</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50730896"/>
        <c:axId val="53924881"/>
      </c:lineChart>
      <c:catAx>
        <c:axId val="50730896"/>
        <c:scaling>
          <c:orientation val="minMax"/>
        </c:scaling>
        <c:axPos val="b"/>
        <c:title>
          <c:tx>
            <c:rich>
              <a:bodyPr vert="horz" rot="0" anchor="ctr"/>
              <a:lstStyle/>
              <a:p>
                <a:pPr algn="ctr">
                  <a:defRPr/>
                </a:pPr>
                <a:r>
                  <a:rPr lang="en-US" cap="none" sz="825" b="0" i="0" u="none" baseline="0">
                    <a:latin typeface="Arial"/>
                    <a:ea typeface="Arial"/>
                    <a:cs typeface="Arial"/>
                  </a:rPr>
                  <a:t>Valores expressos em reais constantes, atualizados pelo INPC mensal, a preços de novembro de 2009</a:t>
                </a:r>
              </a:p>
            </c:rich>
          </c:tx>
          <c:layout>
            <c:manualLayout>
              <c:xMode val="factor"/>
              <c:yMode val="factor"/>
              <c:x val="-0.007"/>
              <c:y val="-0.0655"/>
            </c:manualLayout>
          </c:layout>
          <c:overlay val="0"/>
          <c:spPr>
            <a:solidFill>
              <a:srgbClr val="FFFFFF"/>
            </a:solidFill>
          </c:spPr>
        </c:title>
        <c:delete val="0"/>
        <c:numFmt formatCode="General" sourceLinked="1"/>
        <c:majorTickMark val="out"/>
        <c:minorTickMark val="none"/>
        <c:tickLblPos val="nextTo"/>
        <c:crossAx val="53924881"/>
        <c:crosses val="autoZero"/>
        <c:auto val="1"/>
        <c:lblOffset val="100"/>
        <c:noMultiLvlLbl val="0"/>
      </c:catAx>
      <c:valAx>
        <c:axId val="53924881"/>
        <c:scaling>
          <c:orientation val="minMax"/>
          <c:max val="180000000"/>
        </c:scaling>
        <c:axPos val="l"/>
        <c:delete val="1"/>
        <c:majorTickMark val="out"/>
        <c:minorTickMark val="none"/>
        <c:tickLblPos val="nextTo"/>
        <c:crossAx val="50730896"/>
        <c:crossesAt val="1"/>
        <c:crossBetween val="between"/>
        <c:dispUnits/>
        <c:majorUnit val="10000000"/>
        <c:minorUnit val="10000000"/>
      </c:valAx>
      <c:spPr>
        <a:solidFill>
          <a:srgbClr val="FFCC99"/>
        </a:solidFill>
        <a:ln w="12700">
          <a:solidFill>
            <a:srgbClr val="808080"/>
          </a:solidFill>
        </a:ln>
      </c:spPr>
    </c:plotArea>
    <c:legend>
      <c:legendPos val="r"/>
      <c:layout>
        <c:manualLayout>
          <c:xMode val="edge"/>
          <c:yMode val="edge"/>
          <c:x val="0.8685"/>
          <c:y val="0.93575"/>
        </c:manualLayout>
      </c:layout>
      <c:overlay val="0"/>
    </c:legend>
    <c:plotVisOnly val="1"/>
    <c:dispBlanksAs val="gap"/>
    <c:showDLblsOverMax val="0"/>
  </c:chart>
  <c:spPr>
    <a:solidFill>
      <a:srgbClr val="FFE2A7"/>
    </a:solidFill>
  </c:spPr>
  <c:txPr>
    <a:bodyPr vert="horz" rot="0"/>
    <a:lstStyle/>
    <a:p>
      <a:pPr>
        <a:defRPr lang="en-US" cap="none" sz="8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DA QUANTIDADE DE BENEFÍCIOS EMITIDOS, SEGUNDO A CLIENTELA</a:t>
            </a:r>
          </a:p>
        </c:rich>
      </c:tx>
      <c:layout/>
      <c:spPr>
        <a:effectLst>
          <a:outerShdw dist="35921" dir="2700000" algn="br">
            <a:prstClr val="black"/>
          </a:outerShdw>
        </a:effectLst>
      </c:spPr>
    </c:title>
    <c:view3D>
      <c:rotX val="10"/>
      <c:hPercent val="80"/>
      <c:rotY val="240"/>
      <c:depthPercent val="100"/>
      <c:rAngAx val="1"/>
    </c:view3D>
    <c:plotArea>
      <c:layout>
        <c:manualLayout>
          <c:xMode val="edge"/>
          <c:yMode val="edge"/>
          <c:x val="0.1325"/>
          <c:y val="0.338"/>
          <c:w val="0.7445"/>
          <c:h val="0.506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8080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'11'!$AC$71:$AC$72</c:f>
              <c:strCache/>
            </c:strRef>
          </c:cat>
          <c:val>
            <c:numRef>
              <c:f>'11'!$AD$71:$AD$72</c:f>
              <c:numCache>
                <c:ptCount val="2"/>
                <c:pt idx="0">
                  <c:v>0</c:v>
                </c:pt>
                <c:pt idx="1">
                  <c:v>0</c:v>
                </c:pt>
              </c:numCache>
            </c:numRef>
          </c:val>
        </c:ser>
        <c:firstSliceAng val="24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EMITIDOS, SEGUNDO A CLIENTELA</a:t>
            </a:r>
          </a:p>
        </c:rich>
      </c:tx>
      <c:layout>
        <c:manualLayout>
          <c:xMode val="factor"/>
          <c:yMode val="factor"/>
          <c:x val="0"/>
          <c:y val="-0.01975"/>
        </c:manualLayout>
      </c:layout>
      <c:spPr>
        <a:effectLst>
          <a:outerShdw dist="35921" dir="2700000" algn="br">
            <a:prstClr val="black"/>
          </a:outerShdw>
        </a:effectLst>
      </c:spPr>
    </c:title>
    <c:view3D>
      <c:rotX val="10"/>
      <c:hPercent val="100"/>
      <c:rotY val="210"/>
      <c:depthPercent val="100"/>
      <c:rAngAx val="1"/>
    </c:view3D>
    <c:plotArea>
      <c:layout>
        <c:manualLayout>
          <c:xMode val="edge"/>
          <c:yMode val="edge"/>
          <c:x val="0.159"/>
          <c:y val="0.27675"/>
          <c:w val="0.6935"/>
          <c:h val="0.526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808000"/>
              </a:solidFill>
            </c:spPr>
          </c:dPt>
          <c:dLbls>
            <c:dLbl>
              <c:idx val="0"/>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50" b="1"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50" b="1"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'11'!$AC$75:$AC$76</c:f>
              <c:strCache/>
            </c:strRef>
          </c:cat>
          <c:val>
            <c:numRef>
              <c:f>'11'!$AD$75:$AD$76</c:f>
              <c:numCache>
                <c:ptCount val="2"/>
                <c:pt idx="0">
                  <c:v>0</c:v>
                </c:pt>
                <c:pt idx="1">
                  <c:v>0</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DA QUANTIDADE DE BENEFÍCIOS EMITIDOS POR GRUPOS DE ESPÉCIES, SEGUNDO AS MAIORES QUANTIDADES</a:t>
            </a:r>
          </a:p>
        </c:rich>
      </c:tx>
      <c:layout>
        <c:manualLayout>
          <c:xMode val="factor"/>
          <c:yMode val="factor"/>
          <c:x val="0"/>
          <c:y val="-0.02025"/>
        </c:manualLayout>
      </c:layout>
      <c:spPr>
        <a:effectLst>
          <a:outerShdw dist="35921" dir="2700000" algn="br">
            <a:prstClr val="black"/>
          </a:outerShdw>
        </a:effectLst>
      </c:spPr>
    </c:title>
    <c:plotArea>
      <c:layout>
        <c:manualLayout>
          <c:xMode val="edge"/>
          <c:yMode val="edge"/>
          <c:x val="0"/>
          <c:y val="0.157"/>
          <c:w val="1"/>
          <c:h val="0.843"/>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50" b="0" i="0" u="none" baseline="0">
                    <a:latin typeface="Arial"/>
                    <a:ea typeface="Arial"/>
                    <a:cs typeface="Arial"/>
                  </a:defRPr>
                </a:pPr>
              </a:p>
            </c:txPr>
            <c:showLegendKey val="0"/>
            <c:showVal val="1"/>
            <c:showBubbleSize val="0"/>
            <c:showCatName val="0"/>
            <c:showSerName val="0"/>
            <c:showPercent val="0"/>
          </c:dLbls>
          <c:cat>
            <c:strRef>
              <c:f>'11'!$Z$48:$Z$57</c:f>
              <c:strCache/>
            </c:strRef>
          </c:cat>
          <c:val>
            <c:numRef>
              <c:f>'11'!$AA$48:$AA$57</c:f>
              <c:numCache>
                <c:ptCount val="10"/>
                <c:pt idx="0">
                  <c:v>0</c:v>
                </c:pt>
                <c:pt idx="1">
                  <c:v>0</c:v>
                </c:pt>
                <c:pt idx="2">
                  <c:v>0</c:v>
                </c:pt>
                <c:pt idx="3">
                  <c:v>0</c:v>
                </c:pt>
                <c:pt idx="4">
                  <c:v>0</c:v>
                </c:pt>
                <c:pt idx="5">
                  <c:v>0</c:v>
                </c:pt>
                <c:pt idx="6">
                  <c:v>0</c:v>
                </c:pt>
                <c:pt idx="7">
                  <c:v>0</c:v>
                </c:pt>
                <c:pt idx="8">
                  <c:v>0</c:v>
                </c:pt>
                <c:pt idx="9">
                  <c:v>0</c:v>
                </c:pt>
              </c:numCache>
            </c:numRef>
          </c:val>
        </c:ser>
        <c:axId val="15561882"/>
        <c:axId val="5839211"/>
      </c:barChart>
      <c:catAx>
        <c:axId val="15561882"/>
        <c:scaling>
          <c:orientation val="minMax"/>
        </c:scaling>
        <c:axPos val="b"/>
        <c:delete val="0"/>
        <c:numFmt formatCode="General" sourceLinked="1"/>
        <c:majorTickMark val="out"/>
        <c:minorTickMark val="none"/>
        <c:tickLblPos val="nextTo"/>
        <c:txPr>
          <a:bodyPr vert="horz" rot="0"/>
          <a:lstStyle/>
          <a:p>
            <a:pPr>
              <a:defRPr lang="en-US" cap="none" sz="650" b="0" i="0" u="none" baseline="0">
                <a:latin typeface="Arial"/>
                <a:ea typeface="Arial"/>
                <a:cs typeface="Arial"/>
              </a:defRPr>
            </a:pPr>
          </a:p>
        </c:txPr>
        <c:crossAx val="5839211"/>
        <c:crosses val="autoZero"/>
        <c:auto val="1"/>
        <c:lblOffset val="100"/>
        <c:noMultiLvlLbl val="0"/>
      </c:catAx>
      <c:valAx>
        <c:axId val="5839211"/>
        <c:scaling>
          <c:orientation val="minMax"/>
          <c:max val="0.4"/>
        </c:scaling>
        <c:axPos val="l"/>
        <c:delete val="1"/>
        <c:majorTickMark val="out"/>
        <c:minorTickMark val="none"/>
        <c:tickLblPos val="nextTo"/>
        <c:crossAx val="15561882"/>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PERCENTUAL DO VALOR DE BENEFÍCIOS EMITIDOS POR GRUPOS DE ESPÉCIES, SEGUNDO OS MAIORES VALORES</a:t>
            </a:r>
          </a:p>
        </c:rich>
      </c:tx>
      <c:layout>
        <c:manualLayout>
          <c:xMode val="factor"/>
          <c:yMode val="factor"/>
          <c:x val="0.003"/>
          <c:y val="-0.01975"/>
        </c:manualLayout>
      </c:layout>
      <c:spPr>
        <a:effectLst>
          <a:outerShdw dist="35921" dir="2700000" algn="br">
            <a:prstClr val="black"/>
          </a:outerShdw>
        </a:effectLst>
      </c:spPr>
    </c:title>
    <c:plotArea>
      <c:layout>
        <c:manualLayout>
          <c:xMode val="edge"/>
          <c:yMode val="edge"/>
          <c:x val="0"/>
          <c:y val="0.13975"/>
          <c:w val="1"/>
          <c:h val="0.860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pPr>
              </a:p>
            </c:txPr>
            <c:showLegendKey val="0"/>
            <c:showVal val="1"/>
            <c:showBubbleSize val="0"/>
            <c:showCatName val="0"/>
            <c:showSerName val="0"/>
            <c:showPercent val="0"/>
          </c:dLbls>
          <c:cat>
            <c:strRef>
              <c:f>'11'!$AC$48:$AC$57</c:f>
              <c:strCache/>
            </c:strRef>
          </c:cat>
          <c:val>
            <c:numRef>
              <c:f>'11'!$AD$48:$AD$57</c:f>
              <c:numCache>
                <c:ptCount val="10"/>
                <c:pt idx="0">
                  <c:v>0</c:v>
                </c:pt>
                <c:pt idx="1">
                  <c:v>0</c:v>
                </c:pt>
                <c:pt idx="2">
                  <c:v>0</c:v>
                </c:pt>
                <c:pt idx="3">
                  <c:v>0</c:v>
                </c:pt>
                <c:pt idx="4">
                  <c:v>0</c:v>
                </c:pt>
                <c:pt idx="5">
                  <c:v>0</c:v>
                </c:pt>
                <c:pt idx="6">
                  <c:v>0</c:v>
                </c:pt>
                <c:pt idx="7">
                  <c:v>0</c:v>
                </c:pt>
                <c:pt idx="8">
                  <c:v>0</c:v>
                </c:pt>
                <c:pt idx="9">
                  <c:v>0</c:v>
                </c:pt>
              </c:numCache>
            </c:numRef>
          </c:val>
        </c:ser>
        <c:axId val="52552900"/>
        <c:axId val="3214053"/>
      </c:barChart>
      <c:catAx>
        <c:axId val="52552900"/>
        <c:scaling>
          <c:orientation val="minMax"/>
        </c:scaling>
        <c:axPos val="b"/>
        <c:delete val="0"/>
        <c:numFmt formatCode="General" sourceLinked="1"/>
        <c:majorTickMark val="out"/>
        <c:minorTickMark val="none"/>
        <c:tickLblPos val="nextTo"/>
        <c:txPr>
          <a:bodyPr vert="horz" rot="0"/>
          <a:lstStyle/>
          <a:p>
            <a:pPr>
              <a:defRPr lang="en-US" cap="none" sz="675" b="0" i="0" u="none" baseline="0"/>
            </a:pPr>
          </a:p>
        </c:txPr>
        <c:crossAx val="3214053"/>
        <c:crosses val="autoZero"/>
        <c:auto val="1"/>
        <c:lblOffset val="100"/>
        <c:noMultiLvlLbl val="0"/>
      </c:catAx>
      <c:valAx>
        <c:axId val="3214053"/>
        <c:scaling>
          <c:orientation val="minMax"/>
          <c:max val="0.4"/>
        </c:scaling>
        <c:axPos val="l"/>
        <c:delete val="1"/>
        <c:majorTickMark val="out"/>
        <c:minorTickMark val="none"/>
        <c:tickLblPos val="nextTo"/>
        <c:crossAx val="52552900"/>
        <c:crossesAt val="1"/>
        <c:crossBetween val="between"/>
        <c:dispUnits/>
        <c:majorUnit val="0.1"/>
        <c:minorUnit val="0.1"/>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DISTRIBUIÇÃO DO VALOR DE BENEFÍCIOS EMITIDOS POR CLIENTELA, SEGUNDO AS FAIXAS DE VALOR 
 (EM %)</a:t>
            </a:r>
          </a:p>
        </c:rich>
      </c:tx>
      <c:layout>
        <c:manualLayout>
          <c:xMode val="factor"/>
          <c:yMode val="factor"/>
          <c:x val="0"/>
          <c:y val="-0.021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79"/>
          <c:w val="1"/>
          <c:h val="0.7195"/>
        </c:manualLayout>
      </c:layout>
      <c:bar3DChart>
        <c:barDir val="col"/>
        <c:grouping val="clustered"/>
        <c:varyColors val="0"/>
        <c:ser>
          <c:idx val="0"/>
          <c:order val="0"/>
          <c:tx>
            <c:strRef>
              <c:f>'13'!$V$58</c:f>
              <c:strCache>
                <c:ptCount val="1"/>
                <c:pt idx="0">
                  <c:v>Urbana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lstStyle/>
                <a:p>
                  <a:pPr algn="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lstStyle/>
              <a:p>
                <a:pPr algn="r">
                  <a:defRPr lang="en-US" cap="none" sz="800" b="0" i="0" u="none" baseline="0">
                    <a:latin typeface="Arial"/>
                    <a:ea typeface="Arial"/>
                    <a:cs typeface="Arial"/>
                  </a:defRPr>
                </a:pPr>
              </a:p>
            </c:txPr>
            <c:showLegendKey val="0"/>
            <c:showVal val="1"/>
            <c:showBubbleSize val="0"/>
            <c:showCatName val="0"/>
            <c:showSerName val="0"/>
            <c:showPercent val="0"/>
          </c:dLbls>
          <c:cat>
            <c:strRef>
              <c:f>'13'!$U$59:$U$65</c:f>
              <c:strCache/>
            </c:strRef>
          </c:cat>
          <c:val>
            <c:numRef>
              <c:f>'13'!$V$59:$V$65</c:f>
              <c:numCache>
                <c:ptCount val="7"/>
                <c:pt idx="0">
                  <c:v>0</c:v>
                </c:pt>
                <c:pt idx="1">
                  <c:v>0</c:v>
                </c:pt>
                <c:pt idx="2">
                  <c:v>0</c:v>
                </c:pt>
                <c:pt idx="3">
                  <c:v>0</c:v>
                </c:pt>
                <c:pt idx="4">
                  <c:v>0</c:v>
                </c:pt>
                <c:pt idx="5">
                  <c:v>0</c:v>
                </c:pt>
                <c:pt idx="6">
                  <c:v>0</c:v>
                </c:pt>
              </c:numCache>
            </c:numRef>
          </c:val>
          <c:shape val="box"/>
        </c:ser>
        <c:ser>
          <c:idx val="1"/>
          <c:order val="1"/>
          <c:tx>
            <c:strRef>
              <c:f>'13'!$W$58</c:f>
              <c:strCache>
                <c:ptCount val="1"/>
                <c:pt idx="0">
                  <c:v>Rural</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00"/>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'13'!$U$59:$U$65</c:f>
              <c:strCache/>
            </c:strRef>
          </c:cat>
          <c:val>
            <c:numRef>
              <c:f>'13'!$W$59:$W$65</c:f>
              <c:numCache>
                <c:ptCount val="7"/>
                <c:pt idx="0">
                  <c:v>0</c:v>
                </c:pt>
                <c:pt idx="1">
                  <c:v>0</c:v>
                </c:pt>
                <c:pt idx="2">
                  <c:v>0</c:v>
                </c:pt>
                <c:pt idx="3">
                  <c:v>0</c:v>
                </c:pt>
                <c:pt idx="4">
                  <c:v>0</c:v>
                </c:pt>
                <c:pt idx="5">
                  <c:v>0</c:v>
                </c:pt>
                <c:pt idx="6">
                  <c:v>0</c:v>
                </c:pt>
              </c:numCache>
            </c:numRef>
          </c:val>
          <c:shape val="box"/>
        </c:ser>
        <c:shape val="box"/>
        <c:axId val="28926478"/>
        <c:axId val="59011711"/>
      </c:bar3DChart>
      <c:catAx>
        <c:axId val="28926478"/>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59011711"/>
        <c:crosses val="autoZero"/>
        <c:auto val="1"/>
        <c:lblOffset val="100"/>
        <c:noMultiLvlLbl val="0"/>
      </c:catAx>
      <c:valAx>
        <c:axId val="59011711"/>
        <c:scaling>
          <c:orientation val="minMax"/>
          <c:max val="1.1"/>
        </c:scaling>
        <c:axPos val="l"/>
        <c:delete val="1"/>
        <c:majorTickMark val="out"/>
        <c:minorTickMark val="none"/>
        <c:tickLblPos val="nextTo"/>
        <c:crossAx val="28926478"/>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87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DISTRIBUIÇÃO DA QUANTIDADE DE BENEFÍCIOS EMITIDOS POR CLIENTELA, SEGUNDO AS FAIXAS DE VALOR  
(EM %)</a:t>
            </a:r>
          </a:p>
        </c:rich>
      </c:tx>
      <c:layout>
        <c:manualLayout>
          <c:xMode val="factor"/>
          <c:yMode val="factor"/>
          <c:x val="0"/>
          <c:y val="-0.01675"/>
        </c:manualLayout>
      </c:layout>
      <c:spPr>
        <a:effectLst>
          <a:outerShdw dist="35921" dir="2700000" algn="br">
            <a:prstClr val="black"/>
          </a:outerShdw>
        </a:effectLst>
      </c:spPr>
    </c:title>
    <c:view3D>
      <c:rotX val="15"/>
      <c:rotY val="20"/>
      <c:depthPercent val="100"/>
      <c:rAngAx val="1"/>
    </c:view3D>
    <c:plotArea>
      <c:layout>
        <c:manualLayout>
          <c:xMode val="edge"/>
          <c:yMode val="edge"/>
          <c:x val="0"/>
          <c:y val="0.13375"/>
          <c:w val="1"/>
          <c:h val="0.76725"/>
        </c:manualLayout>
      </c:layout>
      <c:bar3DChart>
        <c:barDir val="col"/>
        <c:grouping val="clustered"/>
        <c:varyColors val="0"/>
        <c:ser>
          <c:idx val="0"/>
          <c:order val="0"/>
          <c:tx>
            <c:strRef>
              <c:f>'13'!$V$38</c:f>
              <c:strCache>
                <c:ptCount val="1"/>
                <c:pt idx="0">
                  <c:v>Urbana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dPt>
            <c:idx val="1"/>
            <c:invertIfNegative val="0"/>
            <c:spPr>
              <a:solidFill>
                <a:srgbClr val="99CCFF"/>
              </a:solidFill>
            </c:spPr>
          </c:dPt>
          <c:dPt>
            <c:idx val="2"/>
            <c:invertIfNegative val="0"/>
            <c:spPr>
              <a:solidFill>
                <a:srgbClr val="99CCFF"/>
              </a:solidFill>
            </c:spPr>
          </c:dPt>
          <c:dPt>
            <c:idx val="3"/>
            <c:invertIfNegative val="0"/>
            <c:spPr>
              <a:solidFill>
                <a:srgbClr val="99CCFF"/>
              </a:solidFill>
            </c:spPr>
          </c:dPt>
          <c:dPt>
            <c:idx val="4"/>
            <c:invertIfNegative val="0"/>
            <c:spPr>
              <a:solidFill>
                <a:srgbClr val="99CCFF"/>
              </a:solidFill>
            </c:spPr>
          </c:dPt>
          <c:dPt>
            <c:idx val="5"/>
            <c:invertIfNegative val="0"/>
            <c:spPr>
              <a:solidFill>
                <a:srgbClr val="99CCFF"/>
              </a:solidFill>
            </c:spPr>
          </c:dPt>
          <c:dPt>
            <c:idx val="6"/>
            <c:invertIfNegative val="0"/>
            <c:spPr>
              <a:solidFill>
                <a:srgbClr val="99CCFF"/>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delete val="1"/>
            </c:dLbl>
            <c:numFmt formatCode="General" sourceLinked="1"/>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strRef>
              <c:f>'13'!$U$39:$U$45</c:f>
              <c:strCache/>
            </c:strRef>
          </c:cat>
          <c:val>
            <c:numRef>
              <c:f>'13'!$V$39:$V$45</c:f>
              <c:numCache>
                <c:ptCount val="7"/>
                <c:pt idx="0">
                  <c:v>0</c:v>
                </c:pt>
                <c:pt idx="1">
                  <c:v>0</c:v>
                </c:pt>
                <c:pt idx="2">
                  <c:v>0</c:v>
                </c:pt>
                <c:pt idx="3">
                  <c:v>0</c:v>
                </c:pt>
                <c:pt idx="4">
                  <c:v>0</c:v>
                </c:pt>
                <c:pt idx="5">
                  <c:v>0</c:v>
                </c:pt>
                <c:pt idx="6">
                  <c:v>0</c:v>
                </c:pt>
              </c:numCache>
            </c:numRef>
          </c:val>
          <c:shape val="box"/>
        </c:ser>
        <c:ser>
          <c:idx val="1"/>
          <c:order val="1"/>
          <c:tx>
            <c:strRef>
              <c:f>'13'!$W$38</c:f>
              <c:strCache>
                <c:ptCount val="1"/>
                <c:pt idx="0">
                  <c:v>Rural</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'13'!$U$39:$U$45</c:f>
              <c:strCache/>
            </c:strRef>
          </c:cat>
          <c:val>
            <c:numRef>
              <c:f>'13'!$W$39:$W$45</c:f>
              <c:numCache>
                <c:ptCount val="7"/>
                <c:pt idx="0">
                  <c:v>0</c:v>
                </c:pt>
                <c:pt idx="1">
                  <c:v>0</c:v>
                </c:pt>
                <c:pt idx="2">
                  <c:v>0</c:v>
                </c:pt>
                <c:pt idx="3">
                  <c:v>0</c:v>
                </c:pt>
                <c:pt idx="4">
                  <c:v>0</c:v>
                </c:pt>
                <c:pt idx="5">
                  <c:v>0</c:v>
                </c:pt>
                <c:pt idx="6">
                  <c:v>0</c:v>
                </c:pt>
              </c:numCache>
            </c:numRef>
          </c:val>
          <c:shape val="box"/>
        </c:ser>
        <c:shape val="box"/>
        <c:axId val="61343352"/>
        <c:axId val="15219257"/>
      </c:bar3DChart>
      <c:catAx>
        <c:axId val="61343352"/>
        <c:scaling>
          <c:orientation val="minMax"/>
        </c:scaling>
        <c:axPos val="b"/>
        <c:delete val="0"/>
        <c:numFmt formatCode="General" sourceLinked="1"/>
        <c:majorTickMark val="out"/>
        <c:minorTickMark val="none"/>
        <c:tickLblPos val="low"/>
        <c:txPr>
          <a:bodyPr/>
          <a:lstStyle/>
          <a:p>
            <a:pPr>
              <a:defRPr lang="en-US" cap="none" sz="875" b="1" i="0" u="none" baseline="0"/>
            </a:pPr>
          </a:p>
        </c:txPr>
        <c:crossAx val="15219257"/>
        <c:crosses val="autoZero"/>
        <c:auto val="1"/>
        <c:lblOffset val="100"/>
        <c:noMultiLvlLbl val="0"/>
      </c:catAx>
      <c:valAx>
        <c:axId val="15219257"/>
        <c:scaling>
          <c:orientation val="minMax"/>
          <c:max val="1.1"/>
        </c:scaling>
        <c:axPos val="l"/>
        <c:delete val="1"/>
        <c:majorTickMark val="out"/>
        <c:minorTickMark val="none"/>
        <c:tickLblPos val="nextTo"/>
        <c:crossAx val="61343352"/>
        <c:crossesAt val="1"/>
        <c:crossBetween val="between"/>
        <c:dispUnits/>
        <c:majorUnit val="0.05"/>
        <c:minorUnit val="0.05"/>
      </c:valAx>
      <c:spPr>
        <a:solidFill>
          <a:srgbClr val="FFCC99"/>
        </a:solidFill>
        <a:ln w="3175">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8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DA QUANTIDADE DE BENEFÍCIOS EMITIDOS, SEGUNDO AS GRANDES REGIÕES</a:t>
            </a:r>
          </a:p>
        </c:rich>
      </c:tx>
      <c:layout/>
      <c:spPr>
        <a:effectLst>
          <a:outerShdw dist="35921" dir="2700000" algn="br">
            <a:prstClr val="black"/>
          </a:outerShdw>
        </a:effectLst>
      </c:spPr>
    </c:title>
    <c:view3D>
      <c:rotX val="15"/>
      <c:hPercent val="100"/>
      <c:rotY val="160"/>
      <c:depthPercent val="100"/>
      <c:rAngAx val="1"/>
    </c:view3D>
    <c:plotArea>
      <c:layout>
        <c:manualLayout>
          <c:xMode val="edge"/>
          <c:yMode val="edge"/>
          <c:x val="0"/>
          <c:y val="0.2395"/>
          <c:w val="0.98875"/>
          <c:h val="0.566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1"/>
            <c:spPr>
              <a:solidFill>
                <a:srgbClr val="00FFFF"/>
              </a:solidFill>
            </c:spPr>
          </c:dPt>
          <c:dPt>
            <c:idx val="1"/>
            <c:explosion val="0"/>
            <c:spPr>
              <a:solidFill>
                <a:srgbClr val="00FF00"/>
              </a:solidFill>
            </c:spPr>
          </c:dPt>
          <c:dPt>
            <c:idx val="2"/>
            <c:explosion val="0"/>
            <c:spPr>
              <a:solidFill>
                <a:srgbClr val="FFFF00"/>
              </a:solidFill>
              <a:ln w="12700">
                <a:solidFill>
                  <a:srgbClr val="000000"/>
                </a:solidFill>
              </a:ln>
            </c:spPr>
          </c:dPt>
          <c:dPt>
            <c:idx val="3"/>
            <c:explosion val="0"/>
            <c:spPr>
              <a:solidFill>
                <a:srgbClr val="0000FF"/>
              </a:solidFill>
              <a:ln w="12700">
                <a:solidFill>
                  <a:srgbClr val="000000"/>
                </a:solidFill>
              </a:ln>
            </c:spPr>
          </c:dPt>
          <c:dPt>
            <c:idx val="4"/>
            <c:explosion val="0"/>
            <c:spPr>
              <a:solidFill>
                <a:srgbClr val="FF0000"/>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'15'!$X$48:$X$52</c:f>
              <c:strCache/>
            </c:strRef>
          </c:cat>
          <c:val>
            <c:numRef>
              <c:f>'15'!$Y$48:$Y$52</c:f>
              <c:numCache>
                <c:ptCount val="5"/>
                <c:pt idx="0">
                  <c:v>0</c:v>
                </c:pt>
                <c:pt idx="1">
                  <c:v>0</c:v>
                </c:pt>
                <c:pt idx="2">
                  <c:v>0</c:v>
                </c:pt>
                <c:pt idx="3">
                  <c:v>0</c:v>
                </c:pt>
                <c:pt idx="4">
                  <c:v>0</c:v>
                </c:pt>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DO VALOR DE BENEFÍCIOS EMITIDOS, SEGUNDO AS GRANDES REGIÕES</a:t>
            </a:r>
          </a:p>
        </c:rich>
      </c:tx>
      <c:layout>
        <c:manualLayout>
          <c:xMode val="factor"/>
          <c:yMode val="factor"/>
          <c:x val="0.01525"/>
          <c:y val="0"/>
        </c:manualLayout>
      </c:layout>
      <c:spPr>
        <a:effectLst>
          <a:outerShdw dist="35921" dir="2700000" algn="br">
            <a:prstClr val="black"/>
          </a:outerShdw>
        </a:effectLst>
      </c:spPr>
    </c:title>
    <c:view3D>
      <c:rotX val="15"/>
      <c:hPercent val="100"/>
      <c:rotY val="170"/>
      <c:depthPercent val="100"/>
      <c:rAngAx val="1"/>
    </c:view3D>
    <c:plotArea>
      <c:layout>
        <c:manualLayout>
          <c:xMode val="edge"/>
          <c:yMode val="edge"/>
          <c:x val="0"/>
          <c:y val="0.09625"/>
          <c:w val="1"/>
          <c:h val="0.824"/>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00FFFF"/>
              </a:solidFill>
            </c:spPr>
          </c:dPt>
          <c:dPt>
            <c:idx val="1"/>
            <c:explosion val="0"/>
            <c:spPr>
              <a:solidFill>
                <a:srgbClr val="00FF00"/>
              </a:solidFill>
            </c:spPr>
          </c:dPt>
          <c:dPt>
            <c:idx val="2"/>
            <c:explosion val="0"/>
            <c:spPr>
              <a:solidFill>
                <a:srgbClr val="FFFF00"/>
              </a:solidFill>
            </c:spPr>
          </c:dPt>
          <c:dPt>
            <c:idx val="3"/>
            <c:explosion val="0"/>
            <c:spPr>
              <a:solidFill>
                <a:srgbClr val="0000FF"/>
              </a:solidFill>
            </c:spPr>
          </c:dPt>
          <c:dPt>
            <c:idx val="4"/>
            <c:explosion val="2"/>
            <c:spPr>
              <a:solidFill>
                <a:srgbClr val="FF0000"/>
              </a:solidFill>
            </c:spPr>
          </c:dPt>
          <c:dLbls>
            <c:dLbl>
              <c:idx val="0"/>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'15'!$X$48:$X$52</c:f>
              <c:strCache/>
            </c:strRef>
          </c:cat>
          <c:val>
            <c:numRef>
              <c:f>'15'!$Z$48:$Z$52</c:f>
              <c:numCache>
                <c:ptCount val="5"/>
                <c:pt idx="0">
                  <c:v>0</c:v>
                </c:pt>
                <c:pt idx="1">
                  <c:v>0</c:v>
                </c:pt>
                <c:pt idx="2">
                  <c:v>0</c:v>
                </c:pt>
                <c:pt idx="3">
                  <c:v>0</c:v>
                </c:pt>
                <c:pt idx="4">
                  <c:v>0</c:v>
                </c:pt>
              </c:numCache>
            </c:numRef>
          </c:val>
        </c:ser>
        <c:firstSliceAng val="17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MÉDIO DE BENEFÍCIOS EMITIDOS, SEGUNDO AS UNIDADES DA FEDERAÇÃO</a:t>
            </a:r>
          </a:p>
        </c:rich>
      </c:tx>
      <c:layout>
        <c:manualLayout>
          <c:xMode val="factor"/>
          <c:yMode val="factor"/>
          <c:x val="-0.005"/>
          <c:y val="-0.02075"/>
        </c:manualLayout>
      </c:layout>
      <c:spPr>
        <a:effectLst>
          <a:outerShdw dist="35921" dir="2700000" algn="br">
            <a:prstClr val="black"/>
          </a:outerShdw>
        </a:effectLst>
      </c:spPr>
    </c:title>
    <c:plotArea>
      <c:layout>
        <c:manualLayout>
          <c:xMode val="edge"/>
          <c:yMode val="edge"/>
          <c:x val="0"/>
          <c:y val="0.0595"/>
          <c:w val="1"/>
          <c:h val="0.9055"/>
        </c:manualLayout>
      </c:layout>
      <c:barChart>
        <c:barDir val="bar"/>
        <c:grouping val="clustered"/>
        <c:varyColors val="0"/>
        <c:ser>
          <c:idx val="0"/>
          <c:order val="0"/>
          <c:tx>
            <c:strRef>
              <c:f>'15'!$V$46</c:f>
              <c:strCache>
                <c:ptCount val="1"/>
                <c:pt idx="0">
                  <c:v>1.231,42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6"/>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Arial"/>
                    <a:ea typeface="Arial"/>
                    <a:cs typeface="Arial"/>
                  </a:defRPr>
                </a:pPr>
              </a:p>
            </c:txPr>
            <c:dLblPos val="outEnd"/>
            <c:showLegendKey val="0"/>
            <c:showVal val="1"/>
            <c:showBubbleSize val="0"/>
            <c:showCatName val="0"/>
            <c:showSerName val="0"/>
            <c:showPercent val="0"/>
          </c:dLbls>
          <c:cat>
            <c:strRef>
              <c:f>'15'!$U$47:$U$73</c:f>
              <c:strCache/>
            </c:strRef>
          </c:cat>
          <c:val>
            <c:numRef>
              <c:f>'15'!$V$47:$V$73</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ser>
          <c:idx val="1"/>
          <c:order val="1"/>
          <c:tx>
            <c:strRef>
              <c:f>'15'!$W$46</c:f>
              <c:strCache>
                <c:ptCount val="1"/>
                <c:pt idx="0">
                  <c:v>680,58  </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7"/>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6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00" b="0" i="0" u="none" baseline="0">
                    <a:latin typeface="Arial"/>
                    <a:ea typeface="Arial"/>
                    <a:cs typeface="Arial"/>
                  </a:defRPr>
                </a:pPr>
              </a:p>
            </c:txPr>
            <c:dLblPos val="outEnd"/>
            <c:showLegendKey val="0"/>
            <c:showVal val="1"/>
            <c:showBubbleSize val="0"/>
            <c:showCatName val="0"/>
            <c:showSerName val="0"/>
            <c:showPercent val="0"/>
          </c:dLbls>
          <c:cat>
            <c:strRef>
              <c:f>'15'!$U$47:$U$73</c:f>
              <c:strCache/>
            </c:strRef>
          </c:cat>
          <c:val>
            <c:numRef>
              <c:f>'15'!$W$47:$W$73</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2755586"/>
        <c:axId val="24800275"/>
      </c:barChart>
      <c:catAx>
        <c:axId val="2755586"/>
        <c:scaling>
          <c:orientation val="minMax"/>
        </c:scaling>
        <c:axPos val="l"/>
        <c:delete val="0"/>
        <c:numFmt formatCode="General" sourceLinked="1"/>
        <c:majorTickMark val="out"/>
        <c:minorTickMark val="none"/>
        <c:tickLblPos val="nextTo"/>
        <c:txPr>
          <a:bodyPr/>
          <a:lstStyle/>
          <a:p>
            <a:pPr>
              <a:defRPr lang="en-US" cap="none" sz="650" b="1" i="0" u="none" baseline="0"/>
            </a:pPr>
          </a:p>
        </c:txPr>
        <c:crossAx val="24800275"/>
        <c:crosses val="autoZero"/>
        <c:auto val="1"/>
        <c:lblOffset val="100"/>
        <c:noMultiLvlLbl val="0"/>
      </c:catAx>
      <c:valAx>
        <c:axId val="24800275"/>
        <c:scaling>
          <c:orientation val="minMax"/>
          <c:max val="1400"/>
          <c:min val="0"/>
        </c:scaling>
        <c:axPos val="b"/>
        <c:delete val="1"/>
        <c:majorTickMark val="out"/>
        <c:minorTickMark val="none"/>
        <c:tickLblPos val="nextTo"/>
        <c:crossAx val="2755586"/>
        <c:crossesAt val="1"/>
        <c:crossBetween val="between"/>
        <c:dispUnits/>
        <c:majorUnit val="100"/>
        <c:minorUnit val="100"/>
      </c:valAx>
      <c:spPr>
        <a:solidFill>
          <a:srgbClr val="FFCC99"/>
        </a:solidFill>
        <a:ln w="12700">
          <a:solidFill>
            <a:srgbClr val="808080"/>
          </a:solidFill>
        </a:ln>
      </c:spPr>
    </c:plotArea>
    <c:legend>
      <c:legendPos val="b"/>
      <c:layout>
        <c:manualLayout>
          <c:xMode val="edge"/>
          <c:yMode val="edge"/>
          <c:x val="0.4065"/>
          <c:y val="0.97525"/>
        </c:manualLayout>
      </c:layout>
      <c:overlay val="0"/>
    </c:legend>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DO VALOR DE BENEFÍCIOS CONCEDIDOS, SEGUNDO A CLIENTELA</a:t>
            </a:r>
          </a:p>
        </c:rich>
      </c:tx>
      <c:layout>
        <c:manualLayout>
          <c:xMode val="factor"/>
          <c:yMode val="factor"/>
          <c:x val="0"/>
          <c:y val="-0.01775"/>
        </c:manualLayout>
      </c:layout>
      <c:spPr>
        <a:solidFill>
          <a:srgbClr val="FFFFFF"/>
        </a:solidFill>
        <a:effectLst>
          <a:outerShdw dist="35921" dir="2700000" algn="br">
            <a:prstClr val="black"/>
          </a:outerShdw>
        </a:effectLst>
      </c:spPr>
    </c:title>
    <c:view3D>
      <c:rotX val="10"/>
      <c:hPercent val="80"/>
      <c:rotY val="200"/>
      <c:depthPercent val="100"/>
      <c:rAngAx val="1"/>
    </c:view3D>
    <c:plotArea>
      <c:layout>
        <c:manualLayout>
          <c:xMode val="edge"/>
          <c:yMode val="edge"/>
          <c:x val="0.019"/>
          <c:y val="0.3905"/>
          <c:w val="0.92075"/>
          <c:h val="0.403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8080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'03'!$Y$75:$Y$76</c:f>
              <c:strCache/>
            </c:strRef>
          </c:cat>
          <c:val>
            <c:numRef>
              <c:f>'03'!$Z$75:$Z$76</c:f>
              <c:numCache>
                <c:ptCount val="2"/>
                <c:pt idx="0">
                  <c:v>0</c:v>
                </c:pt>
                <c:pt idx="1">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8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DO VALOR DE BENEFÍCIOS ACIDENTÁRIOS EMITIDOS, SEGUNDO OS GRUPOS DE ESPÉCIES</a:t>
            </a:r>
          </a:p>
        </c:rich>
      </c:tx>
      <c:layout>
        <c:manualLayout>
          <c:xMode val="factor"/>
          <c:yMode val="factor"/>
          <c:x val="0.0145"/>
          <c:y val="0.01625"/>
        </c:manualLayout>
      </c:layout>
      <c:spPr>
        <a:effectLst>
          <a:outerShdw dist="35921" dir="2700000" algn="br">
            <a:prstClr val="black"/>
          </a:outerShdw>
        </a:effectLst>
      </c:spPr>
    </c:title>
    <c:view3D>
      <c:rotX val="12"/>
      <c:rotY val="44"/>
      <c:depthPercent val="100"/>
      <c:rAngAx val="1"/>
    </c:view3D>
    <c:plotArea>
      <c:layout>
        <c:manualLayout>
          <c:xMode val="edge"/>
          <c:yMode val="edge"/>
          <c:x val="0"/>
          <c:y val="0.2955"/>
          <c:w val="1"/>
          <c:h val="0.683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00FFFF"/>
              </a:solidFill>
            </c:spPr>
          </c:dPt>
          <c:dPt>
            <c:idx val="2"/>
            <c:invertIfNegative val="0"/>
            <c:spPr>
              <a:solidFill>
                <a:srgbClr val="FFCC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showLegendKey val="0"/>
            <c:showVal val="1"/>
            <c:showBubbleSize val="0"/>
            <c:showCatName val="0"/>
            <c:showSerName val="0"/>
            <c:showPercent val="0"/>
          </c:dLbls>
          <c:cat>
            <c:strRef>
              <c:f>'16'!$S$133:$S$137</c:f>
              <c:strCache/>
            </c:strRef>
          </c:cat>
          <c:val>
            <c:numRef>
              <c:f>'16'!$T$133:$T$137</c:f>
              <c:numCache>
                <c:ptCount val="5"/>
                <c:pt idx="0">
                  <c:v>0</c:v>
                </c:pt>
                <c:pt idx="1">
                  <c:v>0</c:v>
                </c:pt>
                <c:pt idx="2">
                  <c:v>0</c:v>
                </c:pt>
                <c:pt idx="3">
                  <c:v>0</c:v>
                </c:pt>
                <c:pt idx="4">
                  <c:v>0</c:v>
                </c:pt>
              </c:numCache>
            </c:numRef>
          </c:val>
          <c:shape val="box"/>
        </c:ser>
        <c:shape val="box"/>
        <c:axId val="21875884"/>
        <c:axId val="62665229"/>
      </c:bar3DChart>
      <c:catAx>
        <c:axId val="21875884"/>
        <c:scaling>
          <c:orientation val="minMax"/>
        </c:scaling>
        <c:axPos val="b"/>
        <c:delete val="0"/>
        <c:numFmt formatCode="General" sourceLinked="1"/>
        <c:majorTickMark val="out"/>
        <c:minorTickMark val="none"/>
        <c:tickLblPos val="low"/>
        <c:spPr>
          <a:ln w="3175">
            <a:solidFill>
              <a:srgbClr val="000000"/>
            </a:solidFill>
          </a:ln>
        </c:spPr>
        <c:txPr>
          <a:bodyPr/>
          <a:lstStyle/>
          <a:p>
            <a:pPr>
              <a:defRPr lang="en-US" cap="none" sz="750" b="0" i="0" u="none" baseline="0"/>
            </a:pPr>
          </a:p>
        </c:txPr>
        <c:crossAx val="62665229"/>
        <c:crosses val="autoZero"/>
        <c:auto val="1"/>
        <c:lblOffset val="100"/>
        <c:tickLblSkip val="1"/>
        <c:noMultiLvlLbl val="0"/>
      </c:catAx>
      <c:valAx>
        <c:axId val="62665229"/>
        <c:scaling>
          <c:orientation val="minMax"/>
          <c:max val="0.4"/>
        </c:scaling>
        <c:axPos val="l"/>
        <c:delete val="1"/>
        <c:majorTickMark val="out"/>
        <c:minorTickMark val="none"/>
        <c:tickLblPos val="nextTo"/>
        <c:crossAx val="21875884"/>
        <c:crossesAt val="1"/>
        <c:crossBetween val="between"/>
        <c:dispUnits/>
        <c:majorUnit val="0.05"/>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DA QUANTIDADE DE BENEFÍCIOS ASSISTENCIAIS EMITIDOS, SEGUNDO OS GRUPOS DE ESPÉCIES</a:t>
            </a:r>
          </a:p>
        </c:rich>
      </c:tx>
      <c:layout>
        <c:manualLayout>
          <c:xMode val="factor"/>
          <c:yMode val="factor"/>
          <c:x val="0.007"/>
          <c:y val="-0.02025"/>
        </c:manualLayout>
      </c:layout>
      <c:spPr>
        <a:effectLst>
          <a:outerShdw dist="35921" dir="2700000" algn="br">
            <a:prstClr val="black"/>
          </a:outerShdw>
        </a:effectLst>
      </c:spPr>
    </c:title>
    <c:view3D>
      <c:rotX val="10"/>
      <c:hPercent val="80"/>
      <c:rotY val="210"/>
      <c:depthPercent val="100"/>
      <c:rAngAx val="1"/>
    </c:view3D>
    <c:plotArea>
      <c:layout>
        <c:manualLayout>
          <c:xMode val="edge"/>
          <c:yMode val="edge"/>
          <c:x val="0.142"/>
          <c:y val="0.35875"/>
          <c:w val="0.61975"/>
          <c:h val="0.46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leaderLines>
              <c:spPr>
                <a:ln w="12700">
                  <a:solidFill/>
                </a:ln>
              </c:spPr>
            </c:leaderLines>
          </c:dLbls>
          <c:cat>
            <c:strRef>
              <c:f>'16'!$Q$141:$Q$143</c:f>
              <c:strCache/>
            </c:strRef>
          </c:cat>
          <c:val>
            <c:numRef>
              <c:f>'16'!$R$141:$R$143</c:f>
              <c:numCache>
                <c:ptCount val="3"/>
                <c:pt idx="0">
                  <c:v>0</c:v>
                </c:pt>
                <c:pt idx="1">
                  <c:v>0</c:v>
                </c:pt>
                <c:pt idx="2">
                  <c:v>0</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DA QUANTIDADE DE BENEFÍCIOS ACIDENTÁRIOS EMITIDOS, SEGUNDO OS GRUPOS DE ESPÉCIES</a:t>
            </a:r>
          </a:p>
        </c:rich>
      </c:tx>
      <c:layout>
        <c:manualLayout>
          <c:xMode val="factor"/>
          <c:yMode val="factor"/>
          <c:x val="0"/>
          <c:y val="0.0285"/>
        </c:manualLayout>
      </c:layout>
      <c:spPr>
        <a:effectLst>
          <a:outerShdw dist="35921" dir="2700000" algn="br">
            <a:prstClr val="black"/>
          </a:outerShdw>
        </a:effectLst>
      </c:spPr>
    </c:title>
    <c:view3D>
      <c:rotX val="12"/>
      <c:rotY val="44"/>
      <c:depthPercent val="100"/>
      <c:rAngAx val="1"/>
    </c:view3D>
    <c:plotArea>
      <c:layout>
        <c:manualLayout>
          <c:xMode val="edge"/>
          <c:yMode val="edge"/>
          <c:x val="0.0265"/>
          <c:y val="0.29475"/>
          <c:w val="0.973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00"/>
              </a:solidFill>
            </c:spPr>
          </c:dPt>
          <c:dPt>
            <c:idx val="1"/>
            <c:invertIfNegative val="0"/>
            <c:spPr>
              <a:solidFill>
                <a:srgbClr val="00FFFF"/>
              </a:solidFill>
            </c:spPr>
          </c:dPt>
          <c:dPt>
            <c:idx val="2"/>
            <c:invertIfNegative val="0"/>
            <c:spPr>
              <a:solidFill>
                <a:srgbClr val="FFFF00"/>
              </a:solidFill>
            </c:spPr>
          </c:dPt>
          <c:dPt>
            <c:idx val="3"/>
            <c:invertIfNegative val="0"/>
            <c:spPr>
              <a:solidFill>
                <a:srgbClr val="FF0000"/>
              </a:solidFill>
            </c:spPr>
          </c:dPt>
          <c:dPt>
            <c:idx val="4"/>
            <c:invertIfNegative val="0"/>
            <c:spPr>
              <a:solidFill>
                <a:srgbClr val="0000FF"/>
              </a:solidFill>
            </c:spPr>
          </c:dPt>
          <c:dLbls>
            <c:dLbl>
              <c:idx val="0"/>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'16'!$Q$133:$Q$137</c:f>
              <c:strCache/>
            </c:strRef>
          </c:cat>
          <c:val>
            <c:numRef>
              <c:f>'16'!$R$133:$R$137</c:f>
              <c:numCache>
                <c:ptCount val="5"/>
                <c:pt idx="0">
                  <c:v>0</c:v>
                </c:pt>
                <c:pt idx="1">
                  <c:v>0</c:v>
                </c:pt>
                <c:pt idx="2">
                  <c:v>0</c:v>
                </c:pt>
                <c:pt idx="3">
                  <c:v>0</c:v>
                </c:pt>
                <c:pt idx="4">
                  <c:v>0</c:v>
                </c:pt>
              </c:numCache>
            </c:numRef>
          </c:val>
          <c:shape val="box"/>
        </c:ser>
        <c:shape val="box"/>
        <c:axId val="27116150"/>
        <c:axId val="42718759"/>
      </c:bar3DChart>
      <c:catAx>
        <c:axId val="27116150"/>
        <c:scaling>
          <c:orientation val="minMax"/>
        </c:scaling>
        <c:axPos val="b"/>
        <c:delete val="0"/>
        <c:numFmt formatCode="General" sourceLinked="1"/>
        <c:majorTickMark val="out"/>
        <c:minorTickMark val="none"/>
        <c:tickLblPos val="low"/>
        <c:txPr>
          <a:bodyPr/>
          <a:lstStyle/>
          <a:p>
            <a:pPr>
              <a:defRPr lang="en-US" cap="none" sz="700" b="0" i="0" u="none" baseline="0"/>
            </a:pPr>
          </a:p>
        </c:txPr>
        <c:crossAx val="42718759"/>
        <c:crosses val="autoZero"/>
        <c:auto val="1"/>
        <c:lblOffset val="100"/>
        <c:tickLblSkip val="1"/>
        <c:noMultiLvlLbl val="0"/>
      </c:catAx>
      <c:valAx>
        <c:axId val="42718759"/>
        <c:scaling>
          <c:orientation val="minMax"/>
          <c:max val="0.4"/>
        </c:scaling>
        <c:axPos val="l"/>
        <c:delete val="1"/>
        <c:majorTickMark val="out"/>
        <c:minorTickMark val="none"/>
        <c:tickLblPos val="nextTo"/>
        <c:crossAx val="27116150"/>
        <c:crossesAt val="1"/>
        <c:crossBetween val="between"/>
        <c:dispUnits/>
        <c:majorUnit val="0.05"/>
      </c:valAx>
      <c:spPr>
        <a:solidFill>
          <a:srgbClr val="FFCC99"/>
        </a:solidFill>
        <a:ln w="3175">
          <a:solidFill>
            <a:srgbClr val="808080"/>
          </a:solidFill>
        </a:ln>
      </c:spPr>
    </c:plotArea>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6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DO VALOR DE BENEFÍCIOS ASSISTENCIAIS EMITIDOS, SEGUNDO OS GRUPOS DE ESPÉCIES</a:t>
            </a:r>
          </a:p>
        </c:rich>
      </c:tx>
      <c:layout>
        <c:manualLayout>
          <c:xMode val="factor"/>
          <c:yMode val="factor"/>
          <c:x val="-0.002"/>
          <c:y val="-0.02"/>
        </c:manualLayout>
      </c:layout>
      <c:spPr>
        <a:effectLst>
          <a:outerShdw dist="35921" dir="2700000" algn="br">
            <a:prstClr val="black"/>
          </a:outerShdw>
        </a:effectLst>
      </c:spPr>
    </c:title>
    <c:view3D>
      <c:rotX val="10"/>
      <c:hPercent val="80"/>
      <c:rotY val="220"/>
      <c:depthPercent val="100"/>
      <c:rAngAx val="1"/>
    </c:view3D>
    <c:plotArea>
      <c:layout>
        <c:manualLayout>
          <c:xMode val="edge"/>
          <c:yMode val="edge"/>
          <c:x val="0.22825"/>
          <c:y val="0.3735"/>
          <c:w val="0.5315"/>
          <c:h val="0.4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25" b="0" i="0" u="none" baseline="0"/>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4"/>
              <c:layout>
                <c:manualLayout>
                  <c:x val="0"/>
                  <c:y val="0"/>
                </c:manualLayout>
              </c:layout>
              <c:numFmt formatCode="0.00%" sourceLinked="0"/>
              <c:showLegendKey val="0"/>
              <c:showVal val="0"/>
              <c:showBubbleSize val="0"/>
              <c:showCatName val="1"/>
              <c:showSerName val="0"/>
              <c:showPercent val="1"/>
            </c:dLbl>
            <c:numFmt formatCode="0.00%" sourceLinked="0"/>
            <c:spPr>
              <a:noFill/>
              <a:ln>
                <a:noFill/>
              </a:ln>
            </c:spPr>
            <c:dLblPos val="outEnd"/>
            <c:showLegendKey val="0"/>
            <c:showVal val="0"/>
            <c:showBubbleSize val="0"/>
            <c:showCatName val="1"/>
            <c:showSerName val="0"/>
            <c:showLeaderLines val="1"/>
            <c:showPercent val="1"/>
            <c:leaderLines>
              <c:spPr>
                <a:ln w="12700">
                  <a:solidFill/>
                </a:ln>
              </c:spPr>
            </c:leaderLines>
          </c:dLbls>
          <c:cat>
            <c:strRef>
              <c:f>'16'!$Q$141:$Q$143</c:f>
              <c:strCache/>
            </c:strRef>
          </c:cat>
          <c:val>
            <c:numRef>
              <c:f>'16'!$T$141:$T$143</c:f>
              <c:numCache>
                <c:ptCount val="3"/>
                <c:pt idx="0">
                  <c:v>0</c:v>
                </c:pt>
                <c:pt idx="1">
                  <c:v>0</c:v>
                </c:pt>
                <c:pt idx="2">
                  <c:v>0</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DISTRIBUIÇÃO PERCENTUAL DA QUANTIDADE DE BENEFÍCIOS EMITIDOS, SEGUNDO OS GRANDES GRUPOS</a:t>
            </a:r>
          </a:p>
        </c:rich>
      </c:tx>
      <c:layout>
        <c:manualLayout>
          <c:xMode val="factor"/>
          <c:yMode val="factor"/>
          <c:x val="0"/>
          <c:y val="-0.0187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14175"/>
          <c:y val="0.3015"/>
          <c:w val="0.6985"/>
          <c:h val="0.5385"/>
        </c:manualLayout>
      </c:layout>
      <c:pie3DChart>
        <c:varyColors val="1"/>
        <c:ser>
          <c:idx val="0"/>
          <c:order val="0"/>
          <c:explosion val="11"/>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spPr>
              <a:solidFill>
                <a:srgbClr val="993366"/>
              </a:solidFill>
            </c:spPr>
          </c:dPt>
          <c:dPt>
            <c:idx val="2"/>
            <c:spPr>
              <a:solidFill>
                <a:srgbClr val="FFCC99"/>
              </a:solidFill>
            </c:spPr>
          </c:dPt>
          <c:dLbls>
            <c:dLbl>
              <c:idx val="0"/>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00" b="0" i="0" u="none" baseline="0"/>
                </a:pPr>
              </a:p>
            </c:txPr>
            <c:dLblPos val="bestFit"/>
            <c:showLegendKey val="0"/>
            <c:showVal val="0"/>
            <c:showBubbleSize val="0"/>
            <c:showCatName val="1"/>
            <c:showSerName val="0"/>
            <c:showLeaderLines val="1"/>
            <c:showPercent val="1"/>
            <c:leaderLines>
              <c:spPr>
                <a:ln w="12700">
                  <a:solidFill/>
                </a:ln>
              </c:spPr>
            </c:leaderLines>
          </c:dLbls>
          <c:cat>
            <c:strRef>
              <c:f>'16'!$Q$146:$Q$148</c:f>
              <c:strCache/>
            </c:strRef>
          </c:cat>
          <c:val>
            <c:numRef>
              <c:f>'16'!$R$146:$R$148</c:f>
              <c:numCache>
                <c:ptCount val="3"/>
                <c:pt idx="0">
                  <c:v>0</c:v>
                </c:pt>
                <c:pt idx="1">
                  <c:v>0</c:v>
                </c:pt>
                <c:pt idx="2">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6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25" b="1" i="0" u="none" baseline="0"/>
              <a:t>DISTRIBUIÇÃO PERCENTUAL DO VALOR DE BENEFÍCIOS EMITIDOS, SEGUNDO OS GRANDES GRUPOS</a:t>
            </a:r>
          </a:p>
        </c:rich>
      </c:tx>
      <c:layout>
        <c:manualLayout>
          <c:xMode val="factor"/>
          <c:yMode val="factor"/>
          <c:x val="-0.03925"/>
          <c:y val="-0.0195"/>
        </c:manualLayout>
      </c:layout>
      <c:spPr>
        <a:effectLst>
          <a:outerShdw dist="35921" dir="2700000" algn="br">
            <a:prstClr val="black"/>
          </a:outerShdw>
        </a:effectLst>
      </c:spPr>
    </c:title>
    <c:view3D>
      <c:rotX val="10"/>
      <c:hPercent val="100"/>
      <c:rotY val="190"/>
      <c:depthPercent val="100"/>
      <c:rAngAx val="1"/>
    </c:view3D>
    <c:plotArea>
      <c:layout>
        <c:manualLayout>
          <c:xMode val="edge"/>
          <c:yMode val="edge"/>
          <c:x val="0.153"/>
          <c:y val="0.18825"/>
          <c:w val="0.63675"/>
          <c:h val="0.53575"/>
        </c:manualLayout>
      </c:layout>
      <c:pie3DChart>
        <c:varyColors val="1"/>
        <c:ser>
          <c:idx val="0"/>
          <c:order val="0"/>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33CCCC"/>
              </a:solidFill>
            </c:spPr>
          </c:dPt>
          <c:dPt>
            <c:idx val="1"/>
            <c:explosion val="38"/>
            <c:spPr>
              <a:solidFill>
                <a:srgbClr val="993366"/>
              </a:solidFill>
            </c:spPr>
          </c:dPt>
          <c:dPt>
            <c:idx val="2"/>
            <c:spPr>
              <a:solidFill>
                <a:srgbClr val="FFCC99"/>
              </a:solidFill>
            </c:spPr>
          </c:dPt>
          <c:dLbls>
            <c:dLbl>
              <c:idx val="0"/>
              <c:layout>
                <c:manualLayout>
                  <c:x val="0"/>
                  <c:y val="0"/>
                </c:manualLayout>
              </c:layout>
              <c:tx>
                <c:rich>
                  <a:bodyPr vert="horz" rot="0" anchor="ctr"/>
                  <a:lstStyle/>
                  <a:p>
                    <a:pPr algn="ctr">
                      <a:defRPr/>
                    </a:pPr>
                    <a:r>
                      <a:rPr lang="en-US" cap="none" sz="650" b="0" i="0" u="none" baseline="0">
                        <a:latin typeface="Arial"/>
                        <a:ea typeface="Arial"/>
                        <a:cs typeface="Arial"/>
                      </a:rPr>
                      <a:t>Benefícios do
RGPS
93,83%</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5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5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650" b="0" i="0" u="none" baseline="0">
                    <a:latin typeface="Arial"/>
                    <a:ea typeface="Arial"/>
                    <a:cs typeface="Arial"/>
                  </a:defRPr>
                </a:pPr>
              </a:p>
            </c:txPr>
            <c:dLblPos val="bestFit"/>
            <c:showLegendKey val="0"/>
            <c:showVal val="0"/>
            <c:showBubbleSize val="0"/>
            <c:showCatName val="1"/>
            <c:showSerName val="0"/>
            <c:showLeaderLines val="1"/>
            <c:showPercent val="1"/>
            <c:leaderLines>
              <c:spPr>
                <a:ln w="12700">
                  <a:solidFill/>
                </a:ln>
              </c:spPr>
            </c:leaderLines>
          </c:dLbls>
          <c:cat>
            <c:strRef>
              <c:f>'16'!$S$146:$S$148</c:f>
              <c:strCache/>
            </c:strRef>
          </c:cat>
          <c:val>
            <c:numRef>
              <c:f>'16'!$T$146:$T$148</c:f>
              <c:numCache>
                <c:ptCount val="3"/>
                <c:pt idx="0">
                  <c:v>0</c:v>
                </c:pt>
                <c:pt idx="1">
                  <c:v>0</c:v>
                </c:pt>
                <c:pt idx="2">
                  <c:v>0</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6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CESSADOS, SEGUNDO AS UNIDADES DA FEDERAÇÃO - OUTUBRO/2009</a:t>
            </a:r>
          </a:p>
        </c:rich>
      </c:tx>
      <c:layout>
        <c:manualLayout>
          <c:xMode val="factor"/>
          <c:yMode val="factor"/>
          <c:x val="0.0025"/>
          <c:y val="-0.0125"/>
        </c:manualLayout>
      </c:layout>
      <c:spPr>
        <a:effectLst>
          <a:outerShdw dist="35921" dir="2700000" algn="br">
            <a:prstClr val="black"/>
          </a:outerShdw>
        </a:effectLst>
      </c:spPr>
    </c:title>
    <c:plotArea>
      <c:layout>
        <c:manualLayout>
          <c:xMode val="edge"/>
          <c:yMode val="edge"/>
          <c:x val="0"/>
          <c:y val="0.07475"/>
          <c:w val="0.9605"/>
          <c:h val="0.9157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'18'!$P$50:$P$76</c:f>
              <c:strCache/>
            </c:strRef>
          </c:cat>
          <c:val>
            <c:numRef>
              <c:f>'18'!$Q$50:$Q$76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48924512"/>
        <c:axId val="37667425"/>
      </c:barChart>
      <c:catAx>
        <c:axId val="48924512"/>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37667425"/>
        <c:crosses val="autoZero"/>
        <c:auto val="1"/>
        <c:lblOffset val="100"/>
        <c:noMultiLvlLbl val="0"/>
      </c:catAx>
      <c:valAx>
        <c:axId val="37667425"/>
        <c:scaling>
          <c:orientation val="minMax"/>
          <c:max val="140000"/>
          <c:min val="0"/>
        </c:scaling>
        <c:axPos val="b"/>
        <c:delete val="1"/>
        <c:majorTickMark val="out"/>
        <c:minorTickMark val="none"/>
        <c:tickLblPos val="nextTo"/>
        <c:crossAx val="48924512"/>
        <c:crossesAt val="1"/>
        <c:crossBetween val="between"/>
        <c:dispUnits/>
        <c:majorUnit val="10000"/>
        <c:minorUnit val="100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0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QUANTIDADE DE BENEFÍCIOS SUSPENSOS, SEGUNDO AS UNIDADES DA FEDERAÇÃO - OUTUBRO/2009</a:t>
            </a:r>
          </a:p>
        </c:rich>
      </c:tx>
      <c:layout>
        <c:manualLayout>
          <c:xMode val="factor"/>
          <c:yMode val="factor"/>
          <c:x val="-0.0225"/>
          <c:y val="-0.0125"/>
        </c:manualLayout>
      </c:layout>
      <c:spPr>
        <a:effectLst>
          <a:outerShdw dist="35921" dir="2700000" algn="br">
            <a:prstClr val="black"/>
          </a:outerShdw>
        </a:effectLst>
      </c:spPr>
    </c:title>
    <c:plotArea>
      <c:layout>
        <c:manualLayout>
          <c:xMode val="edge"/>
          <c:yMode val="edge"/>
          <c:x val="0"/>
          <c:y val="0.08825"/>
          <c:w val="0.951"/>
          <c:h val="0.9022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'18'!$R$50:$R$76</c:f>
              <c:strCache/>
            </c:strRef>
          </c:cat>
          <c:val>
            <c:numRef>
              <c:f>'18'!$S$50:$S$76</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3462506"/>
        <c:axId val="31162555"/>
      </c:barChart>
      <c:catAx>
        <c:axId val="3462506"/>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31162555"/>
        <c:crosses val="autoZero"/>
        <c:auto val="1"/>
        <c:lblOffset val="100"/>
        <c:noMultiLvlLbl val="0"/>
      </c:catAx>
      <c:valAx>
        <c:axId val="31162555"/>
        <c:scaling>
          <c:orientation val="minMax"/>
          <c:max val="5500"/>
        </c:scaling>
        <c:axPos val="b"/>
        <c:delete val="1"/>
        <c:majorTickMark val="out"/>
        <c:minorTickMark val="none"/>
        <c:tickLblPos val="nextTo"/>
        <c:crossAx val="3462506"/>
        <c:crossesAt val="1"/>
        <c:crossBetween val="between"/>
        <c:dispUnits/>
        <c:majorUnit val="500"/>
        <c:minorUnit val="1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00"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DO TOTAL DE REQUERIMENTOS DE BENEFÍCIOS, SEGUNDO AS UNIDADES DA FEDERAÇÃO</a:t>
            </a:r>
          </a:p>
        </c:rich>
      </c:tx>
      <c:layout>
        <c:manualLayout>
          <c:xMode val="factor"/>
          <c:yMode val="factor"/>
          <c:x val="0"/>
          <c:y val="-0.01925"/>
        </c:manualLayout>
      </c:layout>
      <c:spPr>
        <a:effectLst>
          <a:outerShdw dist="35921" dir="2700000" algn="br">
            <a:prstClr val="black"/>
          </a:outerShdw>
        </a:effectLst>
      </c:spPr>
    </c:title>
    <c:plotArea>
      <c:layout>
        <c:manualLayout>
          <c:xMode val="edge"/>
          <c:yMode val="edge"/>
          <c:x val="0"/>
          <c:y val="0.0675"/>
          <c:w val="1"/>
          <c:h val="0.9072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'19'!$S$49:$S$75</c:f>
              <c:strCache/>
            </c:strRef>
          </c:cat>
          <c:val>
            <c:numRef>
              <c:f>'19'!$T$49:$T$75</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12027540"/>
        <c:axId val="41138997"/>
      </c:barChart>
      <c:catAx>
        <c:axId val="12027540"/>
        <c:scaling>
          <c:orientation val="minMax"/>
        </c:scaling>
        <c:axPos val="l"/>
        <c:delete val="0"/>
        <c:numFmt formatCode="General" sourceLinked="1"/>
        <c:majorTickMark val="out"/>
        <c:minorTickMark val="none"/>
        <c:tickLblPos val="nextTo"/>
        <c:txPr>
          <a:bodyPr/>
          <a:lstStyle/>
          <a:p>
            <a:pPr>
              <a:defRPr lang="en-US" cap="none" sz="700" b="1" i="0" u="none" baseline="0"/>
            </a:pPr>
          </a:p>
        </c:txPr>
        <c:crossAx val="41138997"/>
        <c:crosses val="autoZero"/>
        <c:auto val="1"/>
        <c:lblOffset val="100"/>
        <c:noMultiLvlLbl val="0"/>
      </c:catAx>
      <c:valAx>
        <c:axId val="41138997"/>
        <c:scaling>
          <c:orientation val="minMax"/>
          <c:max val="0.3"/>
        </c:scaling>
        <c:axPos val="b"/>
        <c:delete val="1"/>
        <c:majorTickMark val="out"/>
        <c:minorTickMark val="none"/>
        <c:tickLblPos val="nextTo"/>
        <c:crossAx val="12027540"/>
        <c:crossesAt val="1"/>
        <c:crossBetween val="between"/>
        <c:dispUnits/>
        <c:majorUnit val="0.01"/>
        <c:minorUnit val="0.01"/>
      </c:valAx>
      <c:spPr>
        <a:solidFill>
          <a:srgbClr val="FFCC99"/>
        </a:solidFill>
      </c:spPr>
    </c:plotArea>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PERCENTUAL DA QUANTIDADE DE  BENEFÍCIOS REQUERIDOS, SEGUNDO AS GRANDES REGIÕES</a:t>
            </a:r>
          </a:p>
        </c:rich>
      </c:tx>
      <c:layout/>
      <c:spPr>
        <a:effectLst>
          <a:outerShdw dist="35921" dir="2700000" algn="br">
            <a:prstClr val="black"/>
          </a:outerShdw>
        </a:effectLst>
      </c:spPr>
    </c:title>
    <c:view3D>
      <c:rotX val="15"/>
      <c:hPercent val="100"/>
      <c:rotY val="180"/>
      <c:depthPercent val="100"/>
      <c:rAngAx val="1"/>
    </c:view3D>
    <c:plotArea>
      <c:layout>
        <c:manualLayout>
          <c:xMode val="edge"/>
          <c:yMode val="edge"/>
          <c:x val="0.05925"/>
          <c:y val="0.11975"/>
          <c:w val="0.863"/>
          <c:h val="0.8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c:spPr>
          </c:dPt>
          <c:dPt>
            <c:idx val="1"/>
            <c:spPr>
              <a:solidFill>
                <a:srgbClr val="CC99FF"/>
              </a:solidFill>
            </c:spPr>
          </c:dPt>
          <c:dPt>
            <c:idx val="2"/>
            <c:spPr>
              <a:solidFill>
                <a:srgbClr val="33CCCC"/>
              </a:solidFill>
            </c:spPr>
          </c:dPt>
          <c:dPt>
            <c:idx val="3"/>
            <c:spPr>
              <a:solidFill>
                <a:srgbClr val="FF0000"/>
              </a:solidFill>
            </c:spPr>
          </c:dPt>
          <c:dPt>
            <c:idx val="4"/>
            <c:spPr>
              <a:solidFill>
                <a:srgbClr val="0000FF"/>
              </a:solidFill>
            </c:spPr>
          </c:dPt>
          <c:dLbls>
            <c:dLbl>
              <c:idx val="0"/>
              <c:txPr>
                <a:bodyPr vert="horz" rot="0" anchor="ctr"/>
                <a:lstStyle/>
                <a:p>
                  <a:pPr algn="ctr">
                    <a:defRPr lang="en-US" cap="none" sz="800" b="0"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'19'!$V$49:$V$53</c:f>
              <c:strCache/>
            </c:strRef>
          </c:cat>
          <c:val>
            <c:numRef>
              <c:f>'19'!$W$49:$W$53</c:f>
              <c:numCache>
                <c:ptCount val="5"/>
                <c:pt idx="0">
                  <c:v>0</c:v>
                </c:pt>
                <c:pt idx="1">
                  <c:v>0</c:v>
                </c:pt>
                <c:pt idx="2">
                  <c:v>0</c:v>
                </c:pt>
                <c:pt idx="3">
                  <c:v>0</c:v>
                </c:pt>
                <c:pt idx="4">
                  <c:v>0</c:v>
                </c:pt>
              </c:numCache>
            </c:numRef>
          </c:val>
        </c:ser>
        <c:firstSliceAng val="18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CONCEDIDOS POR GRUPOS DE ESPÉCIES, SEGUNDO AS MAIORES QUANTIDADES</a:t>
            </a:r>
          </a:p>
        </c:rich>
      </c:tx>
      <c:layout>
        <c:manualLayout>
          <c:xMode val="factor"/>
          <c:yMode val="factor"/>
          <c:x val="0.00275"/>
          <c:y val="-0.02225"/>
        </c:manualLayout>
      </c:layout>
      <c:spPr>
        <a:solidFill>
          <a:srgbClr val="FFFFFF"/>
        </a:solidFill>
        <a:effectLst>
          <a:outerShdw dist="35921" dir="2700000" algn="br">
            <a:prstClr val="black"/>
          </a:outerShdw>
        </a:effectLst>
      </c:spPr>
    </c:title>
    <c:plotArea>
      <c:layout>
        <c:manualLayout>
          <c:xMode val="edge"/>
          <c:yMode val="edge"/>
          <c:x val="0.001"/>
          <c:y val="0.14425"/>
          <c:w val="1"/>
          <c:h val="0.8557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pPr>
              </a:p>
            </c:txPr>
            <c:showLegendKey val="0"/>
            <c:showVal val="1"/>
            <c:showBubbleSize val="0"/>
            <c:showCatName val="0"/>
            <c:showSerName val="0"/>
            <c:showPercent val="0"/>
          </c:dLbls>
          <c:cat>
            <c:strRef>
              <c:f>'03'!$Y$47:$Y$56</c:f>
              <c:strCache/>
            </c:strRef>
          </c:cat>
          <c:val>
            <c:numRef>
              <c:f>'03'!$Z$47:$Z$56</c:f>
              <c:numCache>
                <c:ptCount val="10"/>
                <c:pt idx="0">
                  <c:v>0</c:v>
                </c:pt>
                <c:pt idx="1">
                  <c:v>0</c:v>
                </c:pt>
                <c:pt idx="2">
                  <c:v>0</c:v>
                </c:pt>
                <c:pt idx="3">
                  <c:v>0</c:v>
                </c:pt>
                <c:pt idx="4">
                  <c:v>0</c:v>
                </c:pt>
                <c:pt idx="5">
                  <c:v>0</c:v>
                </c:pt>
                <c:pt idx="6">
                  <c:v>0</c:v>
                </c:pt>
                <c:pt idx="7">
                  <c:v>0</c:v>
                </c:pt>
                <c:pt idx="8">
                  <c:v>0</c:v>
                </c:pt>
                <c:pt idx="9">
                  <c:v>0</c:v>
                </c:pt>
              </c:numCache>
            </c:numRef>
          </c:val>
        </c:ser>
        <c:axId val="42195554"/>
        <c:axId val="44215667"/>
      </c:barChart>
      <c:catAx>
        <c:axId val="42195554"/>
        <c:scaling>
          <c:orientation val="minMax"/>
        </c:scaling>
        <c:axPos val="b"/>
        <c:delete val="0"/>
        <c:numFmt formatCode="General" sourceLinked="1"/>
        <c:majorTickMark val="out"/>
        <c:minorTickMark val="none"/>
        <c:tickLblPos val="nextTo"/>
        <c:txPr>
          <a:bodyPr vert="horz" rot="0"/>
          <a:lstStyle/>
          <a:p>
            <a:pPr>
              <a:defRPr lang="en-US" cap="none" sz="700" b="0" i="0" u="none" baseline="0"/>
            </a:pPr>
          </a:p>
        </c:txPr>
        <c:crossAx val="44215667"/>
        <c:crosses val="autoZero"/>
        <c:auto val="1"/>
        <c:lblOffset val="100"/>
        <c:noMultiLvlLbl val="0"/>
      </c:catAx>
      <c:valAx>
        <c:axId val="44215667"/>
        <c:scaling>
          <c:orientation val="minMax"/>
          <c:max val="0.5"/>
        </c:scaling>
        <c:axPos val="l"/>
        <c:delete val="1"/>
        <c:majorTickMark val="out"/>
        <c:minorTickMark val="none"/>
        <c:tickLblPos val="nextTo"/>
        <c:crossAx val="42195554"/>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DA QUANTIDADE DE BENEFÍCIOS REQUERIDOS POR INCAPACIDADE, SEGUNDO AS GRANDES REGIÕES</a:t>
            </a:r>
          </a:p>
        </c:rich>
      </c:tx>
      <c:layout>
        <c:manualLayout>
          <c:xMode val="factor"/>
          <c:yMode val="factor"/>
          <c:x val="0"/>
          <c:y val="-0.02175"/>
        </c:manualLayout>
      </c:layout>
      <c:spPr>
        <a:effectLst>
          <a:outerShdw dist="35921" dir="2700000" algn="br">
            <a:prstClr val="black"/>
          </a:outerShdw>
        </a:effectLst>
      </c:spPr>
    </c:title>
    <c:view3D>
      <c:rotX val="15"/>
      <c:hPercent val="100"/>
      <c:rotY val="200"/>
      <c:depthPercent val="100"/>
      <c:rAngAx val="1"/>
    </c:view3D>
    <c:plotArea>
      <c:layout>
        <c:manualLayout>
          <c:xMode val="edge"/>
          <c:yMode val="edge"/>
          <c:x val="0.06825"/>
          <c:y val="0.24975"/>
          <c:w val="0.88925"/>
          <c:h val="0.46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EE96A"/>
              </a:solidFill>
            </c:spPr>
          </c:dPt>
          <c:dPt>
            <c:idx val="1"/>
            <c:spPr>
              <a:solidFill>
                <a:srgbClr val="CC99FF"/>
              </a:solidFill>
            </c:spPr>
          </c:dPt>
          <c:dPt>
            <c:idx val="2"/>
            <c:spPr>
              <a:solidFill>
                <a:srgbClr val="33CCCC"/>
              </a:solidFill>
            </c:spPr>
          </c:dPt>
          <c:dPt>
            <c:idx val="3"/>
            <c:spPr>
              <a:solidFill>
                <a:srgbClr val="FF0000"/>
              </a:solidFill>
            </c:spPr>
          </c:dPt>
          <c:dPt>
            <c:idx val="4"/>
            <c:spPr>
              <a:solidFill>
                <a:srgbClr val="0000FF"/>
              </a:solidFill>
            </c:spPr>
          </c:dPt>
          <c:dLbls>
            <c:dLbl>
              <c:idx val="0"/>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3"/>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dLbl>
              <c:idx val="4"/>
              <c:txPr>
                <a:bodyPr vert="horz" rot="0" anchor="ctr"/>
                <a:lstStyle/>
                <a:p>
                  <a:pPr algn="ctr">
                    <a:defRPr lang="en-US" cap="none" sz="800" b="0" i="0" u="none" baseline="0">
                      <a:latin typeface="Arial"/>
                      <a:ea typeface="Arial"/>
                      <a:cs typeface="Arial"/>
                    </a:defRPr>
                  </a:pPr>
                </a:p>
              </c:txPr>
              <c:numFmt formatCode="0.00%" sourceLinked="0"/>
              <c:dLblPos val="bestFit"/>
              <c:showLegendKey val="0"/>
              <c:showVal val="0"/>
              <c:showBubbleSize val="0"/>
              <c:showCatName val="1"/>
              <c:showSerName val="0"/>
              <c:showPercent val="1"/>
            </c:dLbl>
            <c:numFmt formatCode="0.00%" sourceLinked="0"/>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'19'!$V$56:$V$60</c:f>
              <c:strCache/>
            </c:strRef>
          </c:cat>
          <c:val>
            <c:numRef>
              <c:f>'19'!$W$56:$W$60</c:f>
              <c:numCache>
                <c:ptCount val="5"/>
                <c:pt idx="0">
                  <c:v>0</c:v>
                </c:pt>
                <c:pt idx="1">
                  <c:v>0</c:v>
                </c:pt>
                <c:pt idx="2">
                  <c:v>0</c:v>
                </c:pt>
                <c:pt idx="3">
                  <c:v>0</c:v>
                </c:pt>
                <c:pt idx="4">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9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t>EVOLUÇÃO MENSAL DO VALOR TOTAL ARRECADADO PELA PREVIDÊNCIA SOCIAL - 2008/2009
(EM R$ MIL)</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875"/>
          <c:y val="0.187"/>
          <c:w val="0.99125"/>
          <c:h val="0.769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9"/>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10"/>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11"/>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'22'!$Q$46:$Q$57</c:f>
              <c:strCache/>
            </c:strRef>
          </c:cat>
          <c:val>
            <c:numRef>
              <c:f>'22'!$R$46:$R$57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4706654"/>
        <c:axId val="43924431"/>
      </c:lineChart>
      <c:catAx>
        <c:axId val="34706654"/>
        <c:scaling>
          <c:orientation val="minMax"/>
        </c:scaling>
        <c:axPos val="b"/>
        <c:delete val="0"/>
        <c:numFmt formatCode="General" sourceLinked="1"/>
        <c:majorTickMark val="out"/>
        <c:minorTickMark val="none"/>
        <c:tickLblPos val="nextTo"/>
        <c:txPr>
          <a:bodyPr/>
          <a:lstStyle/>
          <a:p>
            <a:pPr>
              <a:defRPr lang="en-US" cap="none" sz="700" b="0" i="0" u="none" baseline="0"/>
            </a:pPr>
          </a:p>
        </c:txPr>
        <c:crossAx val="43924431"/>
        <c:crosses val="autoZero"/>
        <c:auto val="1"/>
        <c:lblOffset val="100"/>
        <c:noMultiLvlLbl val="0"/>
      </c:catAx>
      <c:valAx>
        <c:axId val="43924431"/>
        <c:scaling>
          <c:orientation val="minMax"/>
          <c:max val="25000000"/>
          <c:min val="10000000"/>
        </c:scaling>
        <c:axPos val="l"/>
        <c:delete val="1"/>
        <c:majorTickMark val="out"/>
        <c:minorTickMark val="none"/>
        <c:tickLblPos val="nextTo"/>
        <c:crossAx val="34706654"/>
        <c:crossesAt val="1"/>
        <c:crossBetween val="between"/>
        <c:dispUnits/>
        <c:majorUnit val="2500000"/>
        <c:minorUnit val="20000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MENSAL DO VALOR DE ARRECADAÇÃO DE CONTRIBUINTES INDIVIDUAIS - 2008/2009                                                                                                                                                    (EM R$ MIL)</a:t>
            </a:r>
          </a:p>
        </c:rich>
      </c:tx>
      <c:layout>
        <c:manualLayout>
          <c:xMode val="factor"/>
          <c:yMode val="factor"/>
          <c:x val="0"/>
          <c:y val="-0.01825"/>
        </c:manualLayout>
      </c:layout>
      <c:spPr>
        <a:effectLst>
          <a:outerShdw dist="35921" dir="2700000" algn="br">
            <a:prstClr val="black"/>
          </a:outerShdw>
        </a:effectLst>
      </c:spPr>
    </c:title>
    <c:plotArea>
      <c:layout>
        <c:manualLayout>
          <c:xMode val="edge"/>
          <c:yMode val="edge"/>
          <c:x val="0.0095"/>
          <c:y val="0.19075"/>
          <c:w val="0.98175"/>
          <c:h val="0.8092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'22'!$S$46:$S$57</c:f>
              <c:strCache/>
            </c:strRef>
          </c:cat>
          <c:val>
            <c:numRef>
              <c:f>'22'!$T$46:$T$57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9775560"/>
        <c:axId val="1109129"/>
      </c:lineChart>
      <c:catAx>
        <c:axId val="59775560"/>
        <c:scaling>
          <c:orientation val="minMax"/>
        </c:scaling>
        <c:axPos val="b"/>
        <c:delete val="0"/>
        <c:numFmt formatCode="General" sourceLinked="1"/>
        <c:majorTickMark val="out"/>
        <c:minorTickMark val="none"/>
        <c:tickLblPos val="nextTo"/>
        <c:txPr>
          <a:bodyPr/>
          <a:lstStyle/>
          <a:p>
            <a:pPr>
              <a:defRPr lang="en-US" cap="none" sz="700" b="0" i="0" u="none" baseline="0"/>
            </a:pPr>
          </a:p>
        </c:txPr>
        <c:crossAx val="1109129"/>
        <c:crosses val="autoZero"/>
        <c:auto val="1"/>
        <c:lblOffset val="100"/>
        <c:noMultiLvlLbl val="0"/>
      </c:catAx>
      <c:valAx>
        <c:axId val="1109129"/>
        <c:scaling>
          <c:orientation val="minMax"/>
          <c:max val="600000"/>
          <c:min val="400000"/>
        </c:scaling>
        <c:axPos val="l"/>
        <c:delete val="1"/>
        <c:majorTickMark val="out"/>
        <c:minorTickMark val="none"/>
        <c:tickLblPos val="nextTo"/>
        <c:crossAx val="59775560"/>
        <c:crossesAt val="1"/>
        <c:crossBetween val="between"/>
        <c:dispUnits/>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75" b="1" i="0" u="none" baseline="0"/>
              <a:t>EVOLUÇÃO ANUAL DO VALOR ARRECADADO PELA PREVIDÊNCIA SOCIAL – 2000 A 2009
(EM R$ MIL CONSTANTES)</a:t>
            </a:r>
          </a:p>
        </c:rich>
      </c:tx>
      <c:layout>
        <c:manualLayout>
          <c:xMode val="factor"/>
          <c:yMode val="factor"/>
          <c:x val="0"/>
          <c:y val="-0.0185"/>
        </c:manualLayout>
      </c:layout>
      <c:spPr>
        <a:effectLst>
          <a:outerShdw dist="35921" dir="2700000" algn="br">
            <a:prstClr val="black"/>
          </a:outerShdw>
        </a:effectLst>
      </c:spPr>
    </c:title>
    <c:plotArea>
      <c:layout>
        <c:manualLayout>
          <c:xMode val="edge"/>
          <c:yMode val="edge"/>
          <c:x val="0.00775"/>
          <c:y val="0.18225"/>
          <c:w val="0.9805"/>
          <c:h val="0.7117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FF"/>
              </a:solidFill>
              <a:ln>
                <a:solidFill>
                  <a:srgbClr val="0000FF"/>
                </a:solidFill>
              </a:ln>
            </c:spPr>
          </c:marker>
          <c:dLbls>
            <c:dLbl>
              <c:idx val="7"/>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800" b="0" i="0" u="none" baseline="0">
                      <a:latin typeface="Arial"/>
                      <a:ea typeface="Arial"/>
                      <a:cs typeface="Arial"/>
                    </a:defRPr>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Arial"/>
                    <a:ea typeface="Arial"/>
                    <a:cs typeface="Arial"/>
                  </a:defRPr>
                </a:pPr>
              </a:p>
            </c:txPr>
            <c:dLblPos val="b"/>
            <c:showLegendKey val="0"/>
            <c:showVal val="1"/>
            <c:showBubbleSize val="0"/>
            <c:showCatName val="0"/>
            <c:showSerName val="0"/>
            <c:showLeaderLines val="1"/>
            <c:showPercent val="0"/>
          </c:dLbls>
          <c:cat>
            <c:strRef>
              <c:f>'22'!$Q$60:$Q$69</c:f>
              <c:strCache/>
            </c:strRef>
          </c:cat>
          <c:val>
            <c:numRef>
              <c:f>'22'!$R$60:$R$69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9982162"/>
        <c:axId val="22730595"/>
      </c:lineChart>
      <c:catAx>
        <c:axId val="9982162"/>
        <c:scaling>
          <c:orientation val="minMax"/>
        </c:scaling>
        <c:axPos val="b"/>
        <c:title>
          <c:tx>
            <c:rich>
              <a:bodyPr vert="horz" rot="0" anchor="ctr"/>
              <a:lstStyle/>
              <a:p>
                <a:pPr algn="ctr">
                  <a:defRPr/>
                </a:pPr>
                <a:r>
                  <a:rPr lang="en-US" cap="none" sz="800" b="0" i="0" u="none" baseline="0">
                    <a:latin typeface="Arial"/>
                    <a:ea typeface="Arial"/>
                    <a:cs typeface="Arial"/>
                  </a:rPr>
                  <a:t>Valores expressos em reais constantes, atualizados pelo INPC mensal, a preços de novembro de 2009</a:t>
                </a:r>
              </a:p>
            </c:rich>
          </c:tx>
          <c:layout>
            <c:manualLayout>
              <c:xMode val="factor"/>
              <c:yMode val="factor"/>
              <c:x val="-0.01375"/>
              <c:y val="-0.07275"/>
            </c:manualLayout>
          </c:layout>
          <c:overlay val="0"/>
          <c:spPr>
            <a:solidFill>
              <a:srgbClr val="FFFFFF"/>
            </a:solidFill>
          </c:spPr>
        </c:title>
        <c:delete val="0"/>
        <c:numFmt formatCode="General" sourceLinked="1"/>
        <c:majorTickMark val="out"/>
        <c:minorTickMark val="none"/>
        <c:tickLblPos val="nextTo"/>
        <c:txPr>
          <a:bodyPr/>
          <a:lstStyle/>
          <a:p>
            <a:pPr>
              <a:defRPr lang="en-US" cap="none" sz="700" b="0" i="0" u="none" baseline="0"/>
            </a:pPr>
          </a:p>
        </c:txPr>
        <c:crossAx val="22730595"/>
        <c:crosses val="autoZero"/>
        <c:auto val="1"/>
        <c:lblOffset val="100"/>
        <c:noMultiLvlLbl val="0"/>
      </c:catAx>
      <c:valAx>
        <c:axId val="22730595"/>
        <c:scaling>
          <c:orientation val="minMax"/>
          <c:max val="200000000"/>
          <c:min val="80000000"/>
        </c:scaling>
        <c:axPos val="l"/>
        <c:delete val="1"/>
        <c:majorTickMark val="out"/>
        <c:minorTickMark val="none"/>
        <c:tickLblPos val="nextTo"/>
        <c:crossAx val="9982162"/>
        <c:crossesAt val="1"/>
        <c:crossBetween val="between"/>
        <c:dispUnits/>
        <c:minorUnit val="200000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VALOR TOTAL ARRECADADO PELA PREVIDÊNCIA SOCIAL, SEGUNDO AS UNIDADES DA FEDERAÇÃO (R$ MIL)</a:t>
            </a:r>
          </a:p>
        </c:rich>
      </c:tx>
      <c:layout>
        <c:manualLayout>
          <c:xMode val="factor"/>
          <c:yMode val="factor"/>
          <c:x val="0.00225"/>
          <c:y val="-0.016"/>
        </c:manualLayout>
      </c:layout>
      <c:spPr>
        <a:effectLst>
          <a:outerShdw dist="35921" dir="2700000" algn="br">
            <a:prstClr val="black"/>
          </a:outerShdw>
        </a:effectLst>
      </c:spPr>
    </c:title>
    <c:plotArea>
      <c:layout>
        <c:manualLayout>
          <c:xMode val="edge"/>
          <c:yMode val="edge"/>
          <c:x val="0"/>
          <c:y val="0.08225"/>
          <c:w val="0.97075"/>
          <c:h val="0.9177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700" b="0" i="0" u="none" baseline="0"/>
                  </a:pPr>
                </a:p>
              </c:txPr>
              <c:numFmt formatCode="General" sourceLinked="1"/>
              <c:showLegendKey val="0"/>
              <c:showVal val="1"/>
              <c:showBubbleSize val="0"/>
              <c:showCatName val="0"/>
              <c:showSerName val="0"/>
              <c:showPercent val="0"/>
            </c:dLbl>
            <c:dLbl>
              <c:idx val="26"/>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7"/>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dLbl>
              <c:idx val="28"/>
              <c:txPr>
                <a:bodyPr vert="horz" rot="0" anchor="ctr"/>
                <a:lstStyle/>
                <a:p>
                  <a:pPr algn="ctr">
                    <a:defRPr lang="en-US" cap="none" sz="700" b="0" i="0" u="none" baseline="0"/>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700" b="0" i="0" u="none" baseline="0"/>
                </a:pPr>
              </a:p>
            </c:txPr>
            <c:dLblPos val="outEnd"/>
            <c:showLegendKey val="0"/>
            <c:showVal val="1"/>
            <c:showBubbleSize val="0"/>
            <c:showCatName val="0"/>
            <c:showSerName val="0"/>
            <c:showPercent val="0"/>
          </c:dLbls>
          <c:cat>
            <c:strRef>
              <c:f>'23'!$R$49:$R$77</c:f>
              <c:strCache/>
            </c:strRef>
          </c:cat>
          <c:val>
            <c:numRef>
              <c:f>'23'!$S$49:$S$77</c:f>
              <c:numCach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ser>
        <c:axId val="3248764"/>
        <c:axId val="29238877"/>
      </c:barChart>
      <c:catAx>
        <c:axId val="3248764"/>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29238877"/>
        <c:crosses val="autoZero"/>
        <c:auto val="1"/>
        <c:lblOffset val="100"/>
        <c:noMultiLvlLbl val="0"/>
      </c:catAx>
      <c:valAx>
        <c:axId val="29238877"/>
        <c:scaling>
          <c:orientation val="minMax"/>
          <c:max val="6500000"/>
        </c:scaling>
        <c:axPos val="b"/>
        <c:delete val="1"/>
        <c:majorTickMark val="out"/>
        <c:minorTickMark val="none"/>
        <c:tickLblPos val="nextTo"/>
        <c:crossAx val="3248764"/>
        <c:crossesAt val="1"/>
        <c:crossBetween val="between"/>
        <c:dispUnits/>
        <c:majorUnit val="500000"/>
        <c:minorUnit val="100000"/>
      </c:valAx>
      <c:spPr>
        <a:solidFill>
          <a:srgbClr val="FFCC99"/>
        </a:solidFill>
        <a:ln w="3175">
          <a:solidFill>
            <a:srgbClr val="808080"/>
          </a:solidFill>
        </a:ln>
      </c:spPr>
    </c:plotArea>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PERCENTUAL DO VALOR ARRECADADO PELA PREVIDÊNCIA SOCIAL,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205"/>
          <c:y val="0.24"/>
          <c:w val="0.776"/>
          <c:h val="0.47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0000"/>
              </a:solidFill>
            </c:spPr>
          </c:dPt>
          <c:dPt>
            <c:idx val="2"/>
            <c:spPr>
              <a:solidFill>
                <a:srgbClr val="FFFF00"/>
              </a:solidFill>
            </c:spPr>
          </c:dPt>
          <c:dPt>
            <c:idx val="3"/>
            <c:spPr>
              <a:solidFill>
                <a:srgbClr val="0000FF"/>
              </a:solidFill>
            </c:spPr>
          </c:dPt>
          <c:dPt>
            <c:idx val="4"/>
            <c:spPr>
              <a:solidFill>
                <a:srgbClr val="FF8080"/>
              </a:solidFill>
            </c:spPr>
          </c:dPt>
          <c:dPt>
            <c:idx val="5"/>
            <c:spPr>
              <a:solidFill>
                <a:srgbClr val="00FFFF"/>
              </a:solidFill>
            </c:spPr>
          </c:dPt>
          <c:dPt>
            <c:idx val="6"/>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2"/>
              <c:txPr>
                <a:bodyPr vert="horz" rot="0" anchor="ctr"/>
                <a:lstStyle/>
                <a:p>
                  <a:pPr algn="ctr">
                    <a:defRPr lang="en-US" cap="none" sz="675" b="0" i="0" u="none" baseline="0"/>
                  </a:pPr>
                </a:p>
              </c:txPr>
              <c:numFmt formatCode="0%" sourceLinked="0"/>
              <c:dLblPos val="outEnd"/>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675"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675" b="0" i="0" u="none" baseline="0"/>
                </a:pPr>
              </a:p>
            </c:txPr>
            <c:dLblPos val="outEnd"/>
            <c:showLegendKey val="0"/>
            <c:showVal val="0"/>
            <c:showBubbleSize val="0"/>
            <c:showCatName val="1"/>
            <c:showSerName val="0"/>
            <c:showLeaderLines val="1"/>
            <c:showPercent val="1"/>
            <c:leaderLines>
              <c:spPr>
                <a:ln w="3175">
                  <a:solidFill/>
                </a:ln>
              </c:spPr>
            </c:leaderLines>
          </c:dLbls>
          <c:cat>
            <c:strRef>
              <c:f>'23'!$T$50:$T$56</c:f>
              <c:strCache/>
            </c:strRef>
          </c:cat>
          <c:val>
            <c:numRef>
              <c:f>'23'!$U$50:$U$56</c:f>
              <c:numCache>
                <c:ptCount val="7"/>
                <c:pt idx="0">
                  <c:v>0</c:v>
                </c:pt>
                <c:pt idx="1">
                  <c:v>0</c:v>
                </c:pt>
                <c:pt idx="2">
                  <c:v>0</c:v>
                </c:pt>
                <c:pt idx="3">
                  <c:v>0</c:v>
                </c:pt>
                <c:pt idx="4">
                  <c:v>0</c:v>
                </c:pt>
                <c:pt idx="5">
                  <c:v>0</c:v>
                </c:pt>
                <c:pt idx="6">
                  <c:v>0</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ARRECADADO PELA PREVIDÊNCIA SOCIAL, SEGUNDO AS CINCO MAIORES FONTES DE RECEITA – (EM R$ MIL)</a:t>
            </a:r>
          </a:p>
        </c:rich>
      </c:tx>
      <c:layout>
        <c:manualLayout>
          <c:xMode val="factor"/>
          <c:yMode val="factor"/>
          <c:x val="0"/>
          <c:y val="-0.014"/>
        </c:manualLayout>
      </c:layout>
      <c:spPr>
        <a:effectLst>
          <a:outerShdw dist="35921" dir="2700000" algn="br">
            <a:prstClr val="black"/>
          </a:outerShdw>
        </a:effectLst>
      </c:spPr>
    </c:title>
    <c:plotArea>
      <c:layout>
        <c:manualLayout>
          <c:xMode val="edge"/>
          <c:yMode val="edge"/>
          <c:x val="0"/>
          <c:y val="0.133"/>
          <c:w val="1"/>
          <c:h val="0.8047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725" b="0" i="0" u="none" baseline="0"/>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'23'!$T$58:$T$62</c:f>
              <c:strCache/>
            </c:strRef>
          </c:cat>
          <c:val>
            <c:numRef>
              <c:f>'23'!$U$58:$U$62</c:f>
              <c:numCache>
                <c:ptCount val="5"/>
                <c:pt idx="0">
                  <c:v>0</c:v>
                </c:pt>
                <c:pt idx="1">
                  <c:v>0</c:v>
                </c:pt>
                <c:pt idx="2">
                  <c:v>0</c:v>
                </c:pt>
                <c:pt idx="3">
                  <c:v>0</c:v>
                </c:pt>
                <c:pt idx="4">
                  <c:v>0</c:v>
                </c:pt>
              </c:numCache>
            </c:numRef>
          </c:val>
        </c:ser>
        <c:axId val="61823302"/>
        <c:axId val="19538807"/>
      </c:barChart>
      <c:catAx>
        <c:axId val="61823302"/>
        <c:scaling>
          <c:orientation val="minMax"/>
        </c:scaling>
        <c:axPos val="b"/>
        <c:delete val="0"/>
        <c:numFmt formatCode="General" sourceLinked="1"/>
        <c:majorTickMark val="out"/>
        <c:minorTickMark val="none"/>
        <c:tickLblPos val="nextTo"/>
        <c:txPr>
          <a:bodyPr vert="horz" rot="0"/>
          <a:lstStyle/>
          <a:p>
            <a:pPr>
              <a:defRPr lang="en-US" cap="none" sz="700" b="0" i="0" u="none" baseline="0"/>
            </a:pPr>
          </a:p>
        </c:txPr>
        <c:crossAx val="19538807"/>
        <c:crosses val="autoZero"/>
        <c:auto val="1"/>
        <c:lblOffset val="100"/>
        <c:noMultiLvlLbl val="0"/>
      </c:catAx>
      <c:valAx>
        <c:axId val="19538807"/>
        <c:scaling>
          <c:orientation val="minMax"/>
          <c:max val="15000000"/>
          <c:min val="0"/>
        </c:scaling>
        <c:axPos val="l"/>
        <c:delete val="1"/>
        <c:majorTickMark val="out"/>
        <c:minorTickMark val="none"/>
        <c:tickLblPos val="nextTo"/>
        <c:crossAx val="61823302"/>
        <c:crossesAt val="1"/>
        <c:crossBetween val="between"/>
        <c:dispUnits/>
        <c:majorUnit val="1000000"/>
        <c:minorUnit val="1000000"/>
      </c:valAx>
      <c:spPr>
        <a:solidFill>
          <a:srgbClr val="FFCC99"/>
        </a:solidFill>
        <a:ln w="3175">
          <a:solidFill>
            <a:srgbClr val="808080"/>
          </a:solidFill>
        </a:ln>
      </c:spPr>
    </c:plotArea>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O SETOR DE ATIVIDADE ECONÔMICA</a:t>
            </a:r>
          </a:p>
        </c:rich>
      </c:tx>
      <c:layout>
        <c:manualLayout>
          <c:xMode val="factor"/>
          <c:yMode val="factor"/>
          <c:x val="0"/>
          <c:y val="0.01225"/>
        </c:manualLayout>
      </c:layout>
      <c:spPr>
        <a:effectLst>
          <a:outerShdw dist="35921" dir="2700000" algn="br">
            <a:prstClr val="black"/>
          </a:outerShdw>
        </a:effectLst>
      </c:spPr>
    </c:title>
    <c:view3D>
      <c:rotX val="10"/>
      <c:hPercent val="80"/>
      <c:rotY val="160"/>
      <c:depthPercent val="100"/>
      <c:rAngAx val="1"/>
    </c:view3D>
    <c:plotArea>
      <c:layout>
        <c:manualLayout>
          <c:xMode val="edge"/>
          <c:yMode val="edge"/>
          <c:x val="0.0275"/>
          <c:y val="0.25625"/>
          <c:w val="0.92525"/>
          <c:h val="0.58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993366"/>
              </a:solidFill>
            </c:spPr>
          </c:dPt>
          <c:dPt>
            <c:idx val="2"/>
            <c:spPr>
              <a:solidFill>
                <a:srgbClr val="33CCCC"/>
              </a:solidFill>
            </c:spPr>
          </c:dPt>
          <c:dPt>
            <c:idx val="3"/>
            <c:spPr>
              <a:solidFill>
                <a:srgbClr val="FEE96A"/>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'24'!$P$37:$P$40</c:f>
              <c:strCache/>
            </c:strRef>
          </c:cat>
          <c:val>
            <c:numRef>
              <c:f>'24'!$Q$37:$Q$40</c:f>
              <c:numCache>
                <c:ptCount val="4"/>
                <c:pt idx="0">
                  <c:v>0</c:v>
                </c:pt>
                <c:pt idx="1">
                  <c:v>0</c:v>
                </c:pt>
                <c:pt idx="2">
                  <c:v>0</c:v>
                </c:pt>
                <c:pt idx="3">
                  <c:v>0</c:v>
                </c:pt>
              </c:numCache>
            </c:numRef>
          </c:val>
        </c:ser>
        <c:firstSliceAng val="16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SEGUNDO SETOR DE INDÚSTRIA</a:t>
            </a:r>
          </a:p>
        </c:rich>
      </c:tx>
      <c:layout/>
      <c:spPr>
        <a:effectLst>
          <a:outerShdw dist="35921" dir="2700000" algn="br">
            <a:prstClr val="black"/>
          </a:outerShdw>
        </a:effectLst>
      </c:spPr>
    </c:title>
    <c:view3D>
      <c:rotX val="10"/>
      <c:hPercent val="80"/>
      <c:rotY val="130"/>
      <c:depthPercent val="100"/>
      <c:rAngAx val="1"/>
    </c:view3D>
    <c:plotArea>
      <c:layout>
        <c:manualLayout>
          <c:xMode val="edge"/>
          <c:yMode val="edge"/>
          <c:x val="0.0125"/>
          <c:y val="0.20475"/>
          <c:w val="0.97"/>
          <c:h val="0.63425"/>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explosion val="0"/>
            <c:spPr>
              <a:solidFill>
                <a:srgbClr val="FFFF00"/>
              </a:solidFill>
            </c:spPr>
          </c:dPt>
          <c:dPt>
            <c:idx val="1"/>
            <c:explosion val="0"/>
            <c:spPr>
              <a:solidFill>
                <a:srgbClr val="993366"/>
              </a:solidFill>
            </c:spPr>
          </c:dPt>
          <c:dPt>
            <c:idx val="2"/>
            <c:explosion val="0"/>
            <c:spPr>
              <a:solidFill>
                <a:srgbClr val="0000FF"/>
              </a:solidFill>
            </c:spPr>
          </c:dPt>
          <c:dPt>
            <c:idx val="3"/>
            <c:explosion val="0"/>
            <c:spPr>
              <a:solidFill>
                <a:srgbClr val="33CCCC"/>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Arial"/>
                        <a:ea typeface="Arial"/>
                        <a:cs typeface="Arial"/>
                      </a:rPr>
                      <a:t>Transformação
73,60%</a:t>
                    </a:r>
                  </a:p>
                </c:rich>
              </c:tx>
              <c:numFmt formatCode="General" sourceLinked="1"/>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'24'!$P$43:$P$46</c:f>
              <c:strCache/>
            </c:strRef>
          </c:cat>
          <c:val>
            <c:numRef>
              <c:f>'24'!$Q$43:$Q$46</c:f>
              <c:numCache>
                <c:ptCount val="4"/>
                <c:pt idx="0">
                  <c:v>0</c:v>
                </c:pt>
                <c:pt idx="1">
                  <c:v>0</c:v>
                </c:pt>
                <c:pt idx="2">
                  <c:v>0</c:v>
                </c:pt>
                <c:pt idx="3">
                  <c:v>0</c:v>
                </c:pt>
              </c:numCache>
            </c:numRef>
          </c:val>
        </c:ser>
        <c:firstSliceAng val="13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VALOR DOS RECOLHIMENTOS EFETUADOS PELAS EMPRESAS, SEGUNDO O SETOR DE SERVIÇOS (R$ MIL)</a:t>
            </a:r>
          </a:p>
        </c:rich>
      </c:tx>
      <c:layout/>
      <c:spPr>
        <a:effectLst>
          <a:outerShdw dist="35921" dir="2700000" algn="br">
            <a:prstClr val="black"/>
          </a:outerShdw>
        </a:effectLst>
      </c:spPr>
    </c:title>
    <c:plotArea>
      <c:layout>
        <c:manualLayout>
          <c:xMode val="edge"/>
          <c:yMode val="edge"/>
          <c:x val="0"/>
          <c:y val="0.10425"/>
          <c:w val="0.9935"/>
          <c:h val="0.889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numFmt formatCode="General" sourceLinked="1"/>
              <c:dLblPos val="outEnd"/>
              <c:showLegendKey val="0"/>
              <c:showVal val="1"/>
              <c:showBubbleSize val="0"/>
              <c:showCatName val="0"/>
              <c:showSerName val="0"/>
              <c:showPercent val="0"/>
            </c:dLbl>
            <c:dLbl>
              <c:idx val="1"/>
              <c:numFmt formatCode="General" sourceLinked="1"/>
              <c:dLblPos val="outEnd"/>
              <c:showLegendKey val="0"/>
              <c:showVal val="1"/>
              <c:showBubbleSize val="0"/>
              <c:showCatName val="0"/>
              <c:showSerName val="0"/>
              <c:showPercent val="0"/>
            </c:dLbl>
            <c:dLbl>
              <c:idx val="2"/>
              <c:numFmt formatCode="General" sourceLinked="1"/>
              <c:dLblPos val="outEnd"/>
              <c:showLegendKey val="0"/>
              <c:showVal val="1"/>
              <c:showBubbleSize val="0"/>
              <c:showCatName val="0"/>
              <c:showSerName val="0"/>
              <c:showPercent val="0"/>
            </c:dLbl>
            <c:dLbl>
              <c:idx val="3"/>
              <c:numFmt formatCode="General" sourceLinked="1"/>
              <c:dLblPos val="outEnd"/>
              <c:showLegendKey val="0"/>
              <c:showVal val="1"/>
              <c:showBubbleSize val="0"/>
              <c:showCatName val="0"/>
              <c:showSerName val="0"/>
              <c:showPercent val="0"/>
            </c:dLbl>
            <c:dLbl>
              <c:idx val="4"/>
              <c:numFmt formatCode="General" sourceLinked="1"/>
              <c:dLblPos val="outEnd"/>
              <c:showLegendKey val="0"/>
              <c:showVal val="1"/>
              <c:showBubbleSize val="0"/>
              <c:showCatName val="0"/>
              <c:showSerName val="0"/>
              <c:showPercent val="0"/>
            </c:dLbl>
            <c:dLbl>
              <c:idx val="5"/>
              <c:numFmt formatCode="General" sourceLinked="1"/>
              <c:dLblPos val="outEnd"/>
              <c:showLegendKey val="0"/>
              <c:showVal val="1"/>
              <c:showBubbleSize val="0"/>
              <c:showCatName val="0"/>
              <c:showSerName val="0"/>
              <c:showPercent val="0"/>
            </c:dLbl>
            <c:dLbl>
              <c:idx val="6"/>
              <c:numFmt formatCode="General" sourceLinked="1"/>
              <c:dLblPos val="outEnd"/>
              <c:showLegendKey val="0"/>
              <c:showVal val="1"/>
              <c:showBubbleSize val="0"/>
              <c:showCatName val="0"/>
              <c:showSerName val="0"/>
              <c:showPercent val="0"/>
            </c:dLbl>
            <c:dLbl>
              <c:idx val="7"/>
              <c:numFmt formatCode="General" sourceLinked="1"/>
              <c:dLblPos val="outEnd"/>
              <c:showLegendKey val="0"/>
              <c:showVal val="1"/>
              <c:showBubbleSize val="0"/>
              <c:showCatName val="0"/>
              <c:showSerName val="0"/>
              <c:showPercent val="0"/>
            </c:dLbl>
            <c:dLbl>
              <c:idx val="8"/>
              <c:numFmt formatCode="General" sourceLinked="1"/>
              <c:dLblPos val="outEnd"/>
              <c:showLegendKey val="0"/>
              <c:showVal val="1"/>
              <c:showBubbleSize val="0"/>
              <c:showCatName val="0"/>
              <c:showSerName val="0"/>
              <c:showPercent val="0"/>
            </c:dLbl>
            <c:dLbl>
              <c:idx val="9"/>
              <c:numFmt formatCode="General" sourceLinked="1"/>
              <c:dLblPos val="outEnd"/>
              <c:showLegendKey val="0"/>
              <c:showVal val="1"/>
              <c:showBubbleSize val="0"/>
              <c:showCatName val="0"/>
              <c:showSerName val="0"/>
              <c:showPercent val="0"/>
            </c:dLbl>
            <c:dLbl>
              <c:idx val="10"/>
              <c:numFmt formatCode="General" sourceLinked="1"/>
              <c:dLblPos val="outEnd"/>
              <c:showLegendKey val="0"/>
              <c:showVal val="1"/>
              <c:showBubbleSize val="0"/>
              <c:showCatName val="0"/>
              <c:showSerName val="0"/>
              <c:showPercent val="0"/>
            </c:dLbl>
            <c:dLbl>
              <c:idx val="11"/>
              <c:numFmt formatCode="General" sourceLinked="1"/>
              <c:dLblPos val="outEnd"/>
              <c:showLegendKey val="0"/>
              <c:showVal val="1"/>
              <c:showBubbleSize val="0"/>
              <c:showCatName val="0"/>
              <c:showSerName val="0"/>
              <c:showPercent val="0"/>
            </c:dLbl>
            <c:dLbl>
              <c:idx val="12"/>
              <c:numFmt formatCode="General" sourceLinked="1"/>
              <c:dLblPos val="outEnd"/>
              <c:showLegendKey val="0"/>
              <c:showVal val="1"/>
              <c:showBubbleSize val="0"/>
              <c:showCatName val="0"/>
              <c:showSerName val="0"/>
              <c:showPercent val="0"/>
            </c:dLbl>
            <c:dLbl>
              <c:idx val="13"/>
              <c:numFmt formatCode="General" sourceLinked="1"/>
              <c:dLblPos val="outEnd"/>
              <c:showLegendKey val="0"/>
              <c:showVal val="1"/>
              <c:showBubbleSize val="0"/>
              <c:showCatName val="0"/>
              <c:showSerName val="0"/>
              <c:showPercent val="0"/>
            </c:dLbl>
            <c:dLbl>
              <c:idx val="14"/>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'24'!$P$49:$P$63</c:f>
              <c:strCache/>
            </c:strRef>
          </c:cat>
          <c:val>
            <c:numRef>
              <c:f>'24'!$Q$49:$Q$63</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1631536"/>
        <c:axId val="39139505"/>
      </c:barChart>
      <c:catAx>
        <c:axId val="41631536"/>
        <c:scaling>
          <c:orientation val="minMax"/>
        </c:scaling>
        <c:axPos val="l"/>
        <c:delete val="0"/>
        <c:numFmt formatCode="General" sourceLinked="1"/>
        <c:majorTickMark val="out"/>
        <c:minorTickMark val="none"/>
        <c:tickLblPos val="nextTo"/>
        <c:txPr>
          <a:bodyPr/>
          <a:lstStyle/>
          <a:p>
            <a:pPr>
              <a:defRPr lang="en-US" cap="none" sz="700" b="0" i="0" u="none" baseline="0"/>
            </a:pPr>
          </a:p>
        </c:txPr>
        <c:crossAx val="39139505"/>
        <c:crosses val="autoZero"/>
        <c:auto val="1"/>
        <c:lblOffset val="0"/>
        <c:noMultiLvlLbl val="0"/>
      </c:catAx>
      <c:valAx>
        <c:axId val="39139505"/>
        <c:scaling>
          <c:orientation val="minMax"/>
          <c:max val="1500000"/>
          <c:min val="0"/>
        </c:scaling>
        <c:axPos val="b"/>
        <c:delete val="1"/>
        <c:majorTickMark val="out"/>
        <c:minorTickMark val="none"/>
        <c:tickLblPos val="nextTo"/>
        <c:crossAx val="41631536"/>
        <c:crossesAt val="1"/>
        <c:crossBetween val="between"/>
        <c:dispUnits/>
        <c:majorUnit val="100000"/>
        <c:minorUnit val="1000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25" b="1" i="0" u="none" baseline="0"/>
              <a:t>DISTRIBUIÇÃO PERCENTUAL DO VALOR DE BENEFÍCIOS CONCEDIDOS POR GRUPOS DE ESPÉCIES, SEGUNDO OS MAIORES VALORES</a:t>
            </a:r>
          </a:p>
        </c:rich>
      </c:tx>
      <c:layout>
        <c:manualLayout>
          <c:xMode val="factor"/>
          <c:yMode val="factor"/>
          <c:x val="0"/>
          <c:y val="-0.015"/>
        </c:manualLayout>
      </c:layout>
      <c:spPr>
        <a:solidFill>
          <a:srgbClr val="FFFFFF"/>
        </a:solidFill>
        <a:effectLst>
          <a:outerShdw dist="35921" dir="2700000" algn="br">
            <a:prstClr val="black"/>
          </a:outerShdw>
        </a:effectLst>
      </c:spPr>
    </c:title>
    <c:plotArea>
      <c:layout>
        <c:manualLayout>
          <c:xMode val="edge"/>
          <c:yMode val="edge"/>
          <c:x val="0"/>
          <c:y val="0.153"/>
          <c:w val="1"/>
          <c:h val="0.847"/>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50" b="0" i="0" u="none" baseline="0">
                    <a:latin typeface="Arial"/>
                    <a:ea typeface="Arial"/>
                    <a:cs typeface="Arial"/>
                  </a:defRPr>
                </a:pPr>
              </a:p>
            </c:txPr>
            <c:showLegendKey val="0"/>
            <c:showVal val="1"/>
            <c:showBubbleSize val="0"/>
            <c:showCatName val="0"/>
            <c:showSerName val="0"/>
            <c:showPercent val="0"/>
          </c:dLbls>
          <c:cat>
            <c:strRef>
              <c:f>'03'!$AB$47:$AB$56</c:f>
              <c:strCache/>
            </c:strRef>
          </c:cat>
          <c:val>
            <c:numRef>
              <c:f>'03'!$AC$47:$AC$56</c:f>
              <c:numCache>
                <c:ptCount val="10"/>
                <c:pt idx="0">
                  <c:v>0</c:v>
                </c:pt>
                <c:pt idx="1">
                  <c:v>0</c:v>
                </c:pt>
                <c:pt idx="2">
                  <c:v>0</c:v>
                </c:pt>
                <c:pt idx="3">
                  <c:v>0</c:v>
                </c:pt>
                <c:pt idx="4">
                  <c:v>0</c:v>
                </c:pt>
                <c:pt idx="5">
                  <c:v>0</c:v>
                </c:pt>
                <c:pt idx="6">
                  <c:v>0</c:v>
                </c:pt>
                <c:pt idx="7">
                  <c:v>0</c:v>
                </c:pt>
                <c:pt idx="8">
                  <c:v>0</c:v>
                </c:pt>
                <c:pt idx="9">
                  <c:v>0</c:v>
                </c:pt>
              </c:numCache>
            </c:numRef>
          </c:val>
        </c:ser>
        <c:axId val="62396684"/>
        <c:axId val="24699245"/>
      </c:barChart>
      <c:catAx>
        <c:axId val="62396684"/>
        <c:scaling>
          <c:orientation val="minMax"/>
        </c:scaling>
        <c:axPos val="b"/>
        <c:delete val="0"/>
        <c:numFmt formatCode="General" sourceLinked="1"/>
        <c:majorTickMark val="out"/>
        <c:minorTickMark val="none"/>
        <c:tickLblPos val="nextTo"/>
        <c:txPr>
          <a:bodyPr vert="horz" rot="0"/>
          <a:lstStyle/>
          <a:p>
            <a:pPr>
              <a:defRPr lang="en-US" cap="none" sz="700" b="0" i="0" u="none" baseline="0"/>
            </a:pPr>
          </a:p>
        </c:txPr>
        <c:crossAx val="24699245"/>
        <c:crosses val="autoZero"/>
        <c:auto val="1"/>
        <c:lblOffset val="100"/>
        <c:noMultiLvlLbl val="0"/>
      </c:catAx>
      <c:valAx>
        <c:axId val="24699245"/>
        <c:scaling>
          <c:orientation val="minMax"/>
          <c:max val="0.5"/>
        </c:scaling>
        <c:axPos val="l"/>
        <c:delete val="1"/>
        <c:majorTickMark val="out"/>
        <c:minorTickMark val="none"/>
        <c:tickLblPos val="nextTo"/>
        <c:crossAx val="62396684"/>
        <c:crossesAt val="1"/>
        <c:crossBetween val="between"/>
        <c:dispUnits/>
        <c:minorUnit val="0.1"/>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25"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VALOR DOS RECOLHIMENTOS EFETUADOS PELAS EMPRESAS, SEGUNDO AS UNIDADES DA FEDERAÇÃO (R$ MIL)</a:t>
            </a:r>
          </a:p>
        </c:rich>
      </c:tx>
      <c:layout>
        <c:manualLayout>
          <c:xMode val="factor"/>
          <c:yMode val="factor"/>
          <c:x val="0.005"/>
          <c:y val="-0.0195"/>
        </c:manualLayout>
      </c:layout>
      <c:spPr>
        <a:effectLst>
          <a:outerShdw dist="35921" dir="2700000" algn="br">
            <a:prstClr val="black"/>
          </a:outerShdw>
        </a:effectLst>
      </c:spPr>
    </c:title>
    <c:plotArea>
      <c:layout>
        <c:manualLayout>
          <c:xMode val="edge"/>
          <c:yMode val="edge"/>
          <c:x val="0"/>
          <c:y val="0.077"/>
          <c:w val="1"/>
          <c:h val="0.923"/>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numFmt formatCode="General" sourceLinked="1"/>
              <c:dLblPos val="outEnd"/>
              <c:showLegendKey val="0"/>
              <c:showVal val="1"/>
              <c:showBubbleSize val="0"/>
              <c:showCatName val="0"/>
              <c:showSerName val="0"/>
              <c:showPercent val="0"/>
            </c:dLbl>
            <c:dLbl>
              <c:idx val="25"/>
              <c:numFmt formatCode="General" sourceLinked="1"/>
              <c:dLblPos val="outEnd"/>
              <c:showLegendKey val="0"/>
              <c:showVal val="1"/>
              <c:showBubbleSize val="0"/>
              <c:showCatName val="0"/>
              <c:showSerName val="0"/>
              <c:showPercent val="0"/>
            </c:dLbl>
            <c:dLbl>
              <c:idx val="26"/>
              <c:numFmt formatCode="General" sourceLinked="1"/>
              <c:dLblPos val="outEnd"/>
              <c:showLegendKey val="0"/>
              <c:showVal val="1"/>
              <c:showBubbleSize val="0"/>
              <c:showCatName val="0"/>
              <c:showSerName val="0"/>
              <c:showPercent val="0"/>
            </c:dLbl>
            <c:dLbl>
              <c:idx val="27"/>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'25'!$Q$51:$Q$78</c:f>
              <c:strCache/>
            </c:strRef>
          </c:cat>
          <c:val>
            <c:numRef>
              <c:f>'25'!$R$51:$R$78</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16711226"/>
        <c:axId val="16183307"/>
      </c:barChart>
      <c:catAx>
        <c:axId val="16711226"/>
        <c:scaling>
          <c:orientation val="minMax"/>
        </c:scaling>
        <c:axPos val="l"/>
        <c:delete val="0"/>
        <c:numFmt formatCode="General" sourceLinked="1"/>
        <c:majorTickMark val="out"/>
        <c:minorTickMark val="none"/>
        <c:tickLblPos val="nextTo"/>
        <c:txPr>
          <a:bodyPr/>
          <a:lstStyle/>
          <a:p>
            <a:pPr>
              <a:defRPr lang="en-US" cap="none" sz="675" b="0" i="0" u="none" baseline="0"/>
            </a:pPr>
          </a:p>
        </c:txPr>
        <c:crossAx val="16183307"/>
        <c:crosses val="autoZero"/>
        <c:auto val="1"/>
        <c:lblOffset val="100"/>
        <c:noMultiLvlLbl val="0"/>
      </c:catAx>
      <c:valAx>
        <c:axId val="16183307"/>
        <c:scaling>
          <c:orientation val="minMax"/>
          <c:max val="6500000"/>
          <c:min val="0"/>
        </c:scaling>
        <c:axPos val="b"/>
        <c:delete val="1"/>
        <c:majorTickMark val="out"/>
        <c:minorTickMark val="none"/>
        <c:tickLblPos val="nextTo"/>
        <c:crossAx val="16711226"/>
        <c:crossesAt val="1"/>
        <c:crossBetween val="between"/>
        <c:dispUnits/>
        <c:majorUnit val="200000"/>
        <c:minorUnit val="18000"/>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DISTRIBUIÇÃO DO VALOR DOS RECOLHIMENTOS EFETUADOS PELAS EMPRESAS DO SETOR AGRICULTURA,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20"/>
      <c:depthPercent val="100"/>
      <c:rAngAx val="1"/>
    </c:view3D>
    <c:plotArea>
      <c:layout>
        <c:manualLayout>
          <c:xMode val="edge"/>
          <c:yMode val="edge"/>
          <c:x val="0.1005"/>
          <c:y val="0.3225"/>
          <c:w val="0.81175"/>
          <c:h val="0.544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8080"/>
              </a:solidFill>
            </c:spPr>
          </c:dPt>
          <c:dLbls>
            <c:dLbl>
              <c:idx val="0"/>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00"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0%" sourceLinked="0"/>
              <c:spPr>
                <a:noFill/>
                <a:ln>
                  <a:noFill/>
                </a:ln>
              </c:spPr>
              <c:dLblPos val="bestFit"/>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'25'!$T$51:$T$56</c:f>
              <c:numCache>
                <c:ptCount val="6"/>
                <c:pt idx="0">
                  <c:v>0</c:v>
                </c:pt>
                <c:pt idx="1">
                  <c:v>0</c:v>
                </c:pt>
                <c:pt idx="2">
                  <c:v>0</c:v>
                </c:pt>
                <c:pt idx="3">
                  <c:v>0</c:v>
                </c:pt>
                <c:pt idx="4">
                  <c:v>0</c:v>
                </c:pt>
                <c:pt idx="5">
                  <c:v>0</c:v>
                </c:pt>
              </c:numCache>
            </c:numRef>
          </c:val>
        </c:ser>
        <c:firstSliceAng val="22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00"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DISTRIBUIÇÃO DO VALOR DOS RECOLHIMENTOS EFETUADOS PELAS EMPRESAS DO SETOR INDÚSTRIA, SEGUNDO AS GRANDES REGIÕES</a:t>
            </a:r>
          </a:p>
        </c:rich>
      </c:tx>
      <c:layout>
        <c:manualLayout>
          <c:xMode val="factor"/>
          <c:yMode val="factor"/>
          <c:x val="-0.0075"/>
          <c:y val="-0.021"/>
        </c:manualLayout>
      </c:layout>
      <c:spPr>
        <a:effectLst>
          <a:outerShdw dist="35921" dir="2700000" algn="br">
            <a:prstClr val="black"/>
          </a:outerShdw>
        </a:effectLst>
      </c:spPr>
    </c:title>
    <c:view3D>
      <c:rotX val="10"/>
      <c:hPercent val="100"/>
      <c:rotY val="190"/>
      <c:depthPercent val="100"/>
      <c:rAngAx val="1"/>
    </c:view3D>
    <c:plotArea>
      <c:layout>
        <c:manualLayout>
          <c:xMode val="edge"/>
          <c:yMode val="edge"/>
          <c:x val="0.09625"/>
          <c:y val="0.273"/>
          <c:w val="0.8035"/>
          <c:h val="0.53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dPt>
          <c:dLbls>
            <c:dLbl>
              <c:idx val="0"/>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1"/>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3"/>
              <c:txPr>
                <a:bodyPr vert="horz" rot="0" anchor="ctr"/>
                <a:lstStyle/>
                <a:p>
                  <a:pPr algn="ctr">
                    <a:defRPr lang="en-US" cap="none" sz="725" b="0" i="0" u="none" baseline="0"/>
                  </a:pPr>
                </a:p>
              </c:txPr>
              <c:numFmt formatCode="0.00%" sourceLinked="0"/>
              <c:dLblPos val="bestFit"/>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2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72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'25'!$U$51:$U$56</c:f>
              <c:numCache>
                <c:ptCount val="6"/>
                <c:pt idx="0">
                  <c:v>175167154</c:v>
                </c:pt>
                <c:pt idx="1">
                  <c:v>480080925</c:v>
                </c:pt>
                <c:pt idx="2">
                  <c:v>2794384435</c:v>
                </c:pt>
                <c:pt idx="3">
                  <c:v>811496335</c:v>
                </c:pt>
                <c:pt idx="4">
                  <c:v>236475082</c:v>
                </c:pt>
                <c:pt idx="5">
                  <c:v>132089</c:v>
                </c:pt>
              </c:numCache>
            </c:numRef>
          </c:val>
        </c:ser>
        <c:firstSliceAng val="19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50"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DISTRIBUIÇÃO DO VALOR DOS RECOLHIMENTOS EFETUADOS PELAS EMPRESAS DO SETOR SERVIÇOS, SEGUNDO AS GRANDES REGIÕES</a:t>
            </a:r>
          </a:p>
        </c:rich>
      </c:tx>
      <c:layout>
        <c:manualLayout>
          <c:xMode val="factor"/>
          <c:yMode val="factor"/>
          <c:x val="0"/>
          <c:y val="-0.0215"/>
        </c:manualLayout>
      </c:layout>
      <c:spPr>
        <a:effectLst>
          <a:outerShdw dist="35921" dir="2700000" algn="br">
            <a:prstClr val="black"/>
          </a:outerShdw>
        </a:effectLst>
      </c:spPr>
    </c:title>
    <c:view3D>
      <c:rotX val="10"/>
      <c:hPercent val="100"/>
      <c:rotY val="200"/>
      <c:depthPercent val="100"/>
      <c:rAngAx val="1"/>
    </c:view3D>
    <c:plotArea>
      <c:layout>
        <c:manualLayout>
          <c:xMode val="edge"/>
          <c:yMode val="edge"/>
          <c:x val="0.0695"/>
          <c:y val="0.28925"/>
          <c:w val="0.832"/>
          <c:h val="0.507"/>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FF"/>
              </a:solidFill>
            </c:spPr>
          </c:dPt>
          <c:dPt>
            <c:idx val="1"/>
            <c:spPr>
              <a:solidFill>
                <a:srgbClr val="00FF00"/>
              </a:solidFill>
            </c:spPr>
          </c:dPt>
          <c:dPt>
            <c:idx val="2"/>
            <c:spPr>
              <a:solidFill>
                <a:srgbClr val="FFFF00"/>
              </a:solidFill>
            </c:spPr>
          </c:dPt>
          <c:dPt>
            <c:idx val="3"/>
            <c:spPr>
              <a:solidFill>
                <a:srgbClr val="0000FF"/>
              </a:solidFill>
            </c:spPr>
          </c:dPt>
          <c:dPt>
            <c:idx val="4"/>
            <c:spPr>
              <a:solidFill>
                <a:srgbClr val="FF0000"/>
              </a:solidFill>
            </c:spPr>
          </c:dPt>
          <c:dPt>
            <c:idx val="5"/>
            <c:spPr>
              <a:solidFill>
                <a:srgbClr val="FFCC99"/>
              </a:solidFill>
            </c:spPr>
          </c:dPt>
          <c:dLbls>
            <c:dLbl>
              <c:idx val="0"/>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675" b="0" i="0" u="none" baseline="0"/>
                  </a:pPr>
                </a:p>
              </c:txPr>
              <c:numFmt formatCode="0.00%" sourceLinked="0"/>
              <c:spPr>
                <a:noFill/>
                <a:ln>
                  <a:noFill/>
                </a:ln>
              </c:spPr>
              <c:dLblPos val="bestFit"/>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675" b="0" i="0" u="none" baseline="0"/>
                  </a:pPr>
                </a:p>
              </c:txPr>
              <c:numFmt formatCode="0.00%" sourceLinked="0"/>
              <c:spPr>
                <a:noFill/>
                <a:ln>
                  <a:noFill/>
                </a:ln>
              </c:spPr>
              <c:showLegendKey val="0"/>
              <c:showVal val="0"/>
              <c:showBubbleSize val="0"/>
              <c:showCatName val="1"/>
              <c:showSerName val="0"/>
              <c:showPercent val="1"/>
            </c:dLbl>
            <c:numFmt formatCode="0.00%" sourceLinked="0"/>
            <c:spPr>
              <a:noFill/>
              <a:ln>
                <a:noFill/>
              </a:ln>
            </c:spPr>
            <c:txPr>
              <a:bodyPr vert="horz" rot="0" anchor="ctr"/>
              <a:lstStyle/>
              <a:p>
                <a:pPr algn="ctr">
                  <a:defRPr lang="en-US" cap="none" sz="675" b="0" i="0" u="none" baseline="0"/>
                </a:pPr>
              </a:p>
            </c:txPr>
            <c:dLblPos val="bestFit"/>
            <c:showLegendKey val="0"/>
            <c:showVal val="0"/>
            <c:showBubbleSize val="0"/>
            <c:showCatName val="1"/>
            <c:showSerName val="0"/>
            <c:showLeaderLines val="1"/>
            <c:showPercent val="1"/>
            <c:leaderLines>
              <c:spPr>
                <a:ln w="3175">
                  <a:solidFill/>
                </a:ln>
              </c:spPr>
            </c:leaderLines>
          </c:dLbls>
          <c:cat>
            <c:strRef>
              <c:f>'25'!$S$51:$S$56</c:f>
              <c:strCache/>
            </c:strRef>
          </c:cat>
          <c:val>
            <c:numRef>
              <c:f>'25'!$V$51:$V$56</c:f>
              <c:numCache>
                <c:ptCount val="6"/>
                <c:pt idx="0">
                  <c:v>0</c:v>
                </c:pt>
                <c:pt idx="1">
                  <c:v>0</c:v>
                </c:pt>
                <c:pt idx="2">
                  <c:v>0</c:v>
                </c:pt>
                <c:pt idx="3">
                  <c:v>0</c:v>
                </c:pt>
                <c:pt idx="4">
                  <c:v>0</c:v>
                </c:pt>
                <c:pt idx="5">
                  <c:v>0</c:v>
                </c:pt>
              </c:numCache>
            </c:numRef>
          </c:val>
        </c:ser>
        <c:firstSliceAng val="20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EVOLUÇÃO MENSAL DA ARRECADAÇÃO LÍQUIDA E DA DESPESA COM BENEFÍCIOS DO REGIME GERAL DE PREVIDÊNCIA SOCIAL (RGPS) - 2008/2009          
(EM R$ MIL)</a:t>
            </a:r>
          </a:p>
        </c:rich>
      </c:tx>
      <c:layout>
        <c:manualLayout>
          <c:xMode val="factor"/>
          <c:yMode val="factor"/>
          <c:x val="0"/>
          <c:y val="-0.02175"/>
        </c:manualLayout>
      </c:layout>
      <c:spPr>
        <a:effectLst>
          <a:outerShdw dist="35921" dir="2700000" algn="br">
            <a:prstClr val="black"/>
          </a:outerShdw>
        </a:effectLst>
      </c:spPr>
    </c:title>
    <c:plotArea>
      <c:layout>
        <c:manualLayout>
          <c:xMode val="edge"/>
          <c:yMode val="edge"/>
          <c:x val="0.00675"/>
          <c:y val="0.1145"/>
          <c:w val="0.99325"/>
          <c:h val="0.8435"/>
        </c:manualLayout>
      </c:layout>
      <c:barChart>
        <c:barDir val="col"/>
        <c:grouping val="clustered"/>
        <c:varyColors val="0"/>
        <c:ser>
          <c:idx val="0"/>
          <c:order val="0"/>
          <c:tx>
            <c:strRef>
              <c:f>'26'!$AB$70</c:f>
              <c:strCache>
                <c:ptCount val="1"/>
                <c:pt idx="0">
                  <c:v>Arrecadação Líquida</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675" b="0" i="0" u="none" baseline="0"/>
                </a:pPr>
              </a:p>
            </c:txPr>
            <c:dLblPos val="outEnd"/>
            <c:showLegendKey val="0"/>
            <c:showVal val="1"/>
            <c:showBubbleSize val="0"/>
            <c:showCatName val="0"/>
            <c:showSerName val="0"/>
            <c:showPercent val="0"/>
          </c:dLbls>
          <c:cat>
            <c:strRef>
              <c:f>'26'!$AA$71:$AA$82</c:f>
              <c:strCache/>
            </c:strRef>
          </c:cat>
          <c:val>
            <c:numRef>
              <c:f>'26'!$AB$71:$AB$82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'26'!$AC$70</c:f>
              <c:strCache>
                <c:ptCount val="1"/>
                <c:pt idx="0">
                  <c:v>Benefícios do RGPS</c:v>
                </c:pt>
              </c:strCache>
            </c:strRef>
          </c:tx>
          <c:spPr>
            <a:solidFill>
              <a:srgbClr val="0000FF"/>
            </a:solid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2"/>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3"/>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4"/>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5"/>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6"/>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7"/>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8"/>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9"/>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0"/>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dLbl>
              <c:idx val="11"/>
              <c:txPr>
                <a:bodyPr vert="horz" rot="-5400000" anchor="ctr"/>
                <a:lstStyle/>
                <a:p>
                  <a:pPr algn="ctr">
                    <a:defRPr lang="en-US" cap="none" sz="675" b="0" i="0" u="none" baseline="0"/>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675" b="0" i="0" u="none" baseline="0"/>
                </a:pPr>
              </a:p>
            </c:txPr>
            <c:dLblPos val="outEnd"/>
            <c:showLegendKey val="0"/>
            <c:showVal val="1"/>
            <c:showBubbleSize val="0"/>
            <c:showCatName val="0"/>
            <c:showSerName val="0"/>
            <c:showPercent val="0"/>
          </c:dLbls>
          <c:cat>
            <c:strRef>
              <c:f>'26'!$AA$71:$AA$82</c:f>
              <c:strCache/>
            </c:strRef>
          </c:cat>
          <c:val>
            <c:numRef>
              <c:f>'26'!$AC$71:$AC$82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1432036"/>
        <c:axId val="35779461"/>
      </c:barChart>
      <c:catAx>
        <c:axId val="1143203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779461"/>
        <c:crosses val="autoZero"/>
        <c:auto val="1"/>
        <c:lblOffset val="100"/>
        <c:noMultiLvlLbl val="0"/>
      </c:catAx>
      <c:valAx>
        <c:axId val="35779461"/>
        <c:scaling>
          <c:orientation val="minMax"/>
          <c:max val="35000000"/>
          <c:min val="0"/>
        </c:scaling>
        <c:axPos val="l"/>
        <c:delete val="1"/>
        <c:majorTickMark val="out"/>
        <c:minorTickMark val="none"/>
        <c:tickLblPos val="nextTo"/>
        <c:crossAx val="11432036"/>
        <c:crossesAt val="1"/>
        <c:crossBetween val="between"/>
        <c:dispUnits/>
        <c:majorUnit val="1000000"/>
        <c:minorUnit val="1000000"/>
      </c:valAx>
      <c:spPr>
        <a:solidFill>
          <a:srgbClr val="FFCC99"/>
        </a:solidFill>
        <a:ln w="12700">
          <a:solidFill>
            <a:srgbClr val="808080"/>
          </a:solidFill>
        </a:ln>
      </c:spPr>
    </c:plotArea>
    <c:legend>
      <c:legendPos val="b"/>
      <c:layout>
        <c:manualLayout>
          <c:xMode val="edge"/>
          <c:yMode val="edge"/>
          <c:x val="0.73975"/>
          <c:y val="0.964"/>
          <c:w val="0.2595"/>
          <c:h val="0.036"/>
        </c:manualLayout>
      </c:layout>
      <c:overlay val="0"/>
      <c:spPr>
        <a:solidFill>
          <a:srgbClr val="FFFFFF"/>
        </a:solidFill>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E2A7"/>
    </a:solidFill>
  </c:spPr>
  <c:txPr>
    <a:bodyPr vert="horz" rot="0"/>
    <a:lstStyle/>
    <a:p>
      <a:pPr>
        <a:defRPr lang="en-US" cap="none" sz="13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EVOLUÇÃO ANUAL DA ARRECADAÇÃO LÍQUIDA E DA DESPESA COM BENEFÍCIOS DO REGIME GERAL DE PREVIDÊNCIA SOCIAL (RGPS) – 2000 A 2009
(EM R$ MIL CONSTANTES)</a:t>
            </a:r>
          </a:p>
        </c:rich>
      </c:tx>
      <c:layout>
        <c:manualLayout>
          <c:xMode val="factor"/>
          <c:yMode val="factor"/>
          <c:x val="-0.005"/>
          <c:y val="-0.01925"/>
        </c:manualLayout>
      </c:layout>
      <c:spPr>
        <a:effectLst>
          <a:outerShdw dist="35921" dir="2700000" algn="br">
            <a:prstClr val="black"/>
          </a:outerShdw>
        </a:effectLst>
      </c:spPr>
    </c:title>
    <c:plotArea>
      <c:layout>
        <c:manualLayout>
          <c:xMode val="edge"/>
          <c:yMode val="edge"/>
          <c:x val="0"/>
          <c:y val="0.111"/>
          <c:w val="0.99075"/>
          <c:h val="0.81325"/>
        </c:manualLayout>
      </c:layout>
      <c:lineChart>
        <c:grouping val="standard"/>
        <c:varyColors val="0"/>
        <c:ser>
          <c:idx val="0"/>
          <c:order val="0"/>
          <c:tx>
            <c:strRef>
              <c:f>'26'!$AB$85</c:f>
              <c:strCache>
                <c:ptCount val="1"/>
                <c:pt idx="0">
                  <c:v>Arrecadação Líquida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7"/>
              <c:layout>
                <c:manualLayout>
                  <c:x val="0"/>
                  <c:y val="0"/>
                </c:manualLayout>
              </c:layout>
              <c:txPr>
                <a:bodyPr vert="horz" rot="0" anchor="ctr"/>
                <a:lstStyle/>
                <a:p>
                  <a:pPr algn="ctr">
                    <a:defRPr lang="en-US" cap="none" sz="6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75" b="0" i="0" u="none" baseline="0"/>
                </a:pPr>
              </a:p>
            </c:txPr>
            <c:dLblPos val="b"/>
            <c:showLegendKey val="0"/>
            <c:showVal val="1"/>
            <c:showBubbleSize val="0"/>
            <c:showCatName val="0"/>
            <c:showSerName val="0"/>
            <c:showLeaderLines val="1"/>
            <c:showPercent val="0"/>
          </c:dLbls>
          <c:cat>
            <c:strRef>
              <c:f>'26'!$AA$86:$AA$95</c:f>
              <c:strCache/>
            </c:strRef>
          </c:cat>
          <c:val>
            <c:numRef>
              <c:f>'26'!$AB$86:$AB$95</c:f>
              <c:numCache>
                <c:ptCount val="10"/>
                <c:pt idx="0">
                  <c:v>105561901.84316094</c:v>
                </c:pt>
                <c:pt idx="1">
                  <c:v>110069768.14984864</c:v>
                </c:pt>
                <c:pt idx="2">
                  <c:v>113238114.35857382</c:v>
                </c:pt>
                <c:pt idx="3">
                  <c:v>110313398.75355701</c:v>
                </c:pt>
                <c:pt idx="4">
                  <c:v>120628732.97441958</c:v>
                </c:pt>
                <c:pt idx="5">
                  <c:v>130299045.39211535</c:v>
                </c:pt>
                <c:pt idx="6">
                  <c:v>145649621.11360374</c:v>
                </c:pt>
                <c:pt idx="7">
                  <c:v>158935862.036801</c:v>
                </c:pt>
                <c:pt idx="8">
                  <c:v>173491771.3211908</c:v>
                </c:pt>
                <c:pt idx="9">
                  <c:v>179772437.93031383</c:v>
                </c:pt>
              </c:numCache>
            </c:numRef>
          </c:val>
          <c:smooth val="0"/>
        </c:ser>
        <c:ser>
          <c:idx val="1"/>
          <c:order val="1"/>
          <c:tx>
            <c:strRef>
              <c:f>'26'!$AC$85</c:f>
              <c:strCache>
                <c:ptCount val="1"/>
                <c:pt idx="0">
                  <c:v>Benefícios do RGPS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dLbls>
            <c:dLbl>
              <c:idx val="7"/>
              <c:layout>
                <c:manualLayout>
                  <c:x val="0"/>
                  <c:y val="0"/>
                </c:manualLayout>
              </c:layout>
              <c:txPr>
                <a:bodyPr vert="horz" rot="0" anchor="ctr"/>
                <a:lstStyle/>
                <a:p>
                  <a:pPr algn="ctr">
                    <a:defRPr lang="en-US" cap="none" sz="6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6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675" b="0" i="0" u="none" baseline="0"/>
                </a:pPr>
              </a:p>
            </c:txPr>
            <c:dLblPos val="t"/>
            <c:showLegendKey val="0"/>
            <c:showVal val="1"/>
            <c:showBubbleSize val="0"/>
            <c:showCatName val="0"/>
            <c:showSerName val="0"/>
            <c:showLeaderLines val="1"/>
            <c:showPercent val="0"/>
          </c:dLbls>
          <c:cat>
            <c:strRef>
              <c:f>'26'!$AA$86:$AA$95</c:f>
              <c:strCache/>
            </c:strRef>
          </c:cat>
          <c:val>
            <c:numRef>
              <c:f>'26'!$AC$86:$AC$95</c:f>
              <c:numCache>
                <c:ptCount val="10"/>
                <c:pt idx="0">
                  <c:v>124563529.35710005</c:v>
                </c:pt>
                <c:pt idx="1">
                  <c:v>132499430.88216418</c:v>
                </c:pt>
                <c:pt idx="2">
                  <c:v>140171318.15453726</c:v>
                </c:pt>
                <c:pt idx="3">
                  <c:v>146297958.97184172</c:v>
                </c:pt>
                <c:pt idx="4">
                  <c:v>161704873.12467855</c:v>
                </c:pt>
                <c:pt idx="5">
                  <c:v>175521308.51898253</c:v>
                </c:pt>
                <c:pt idx="6">
                  <c:v>195337535.4984123</c:v>
                </c:pt>
                <c:pt idx="7">
                  <c:v>209814468.61112985</c:v>
                </c:pt>
                <c:pt idx="8">
                  <c:v>212116169.27505887</c:v>
                </c:pt>
                <c:pt idx="9">
                  <c:v>224514707.25692165</c:v>
                </c:pt>
              </c:numCache>
            </c:numRef>
          </c:val>
          <c:smooth val="0"/>
        </c:ser>
        <c:marker val="1"/>
        <c:axId val="53579694"/>
        <c:axId val="12455199"/>
      </c:lineChart>
      <c:catAx>
        <c:axId val="53579694"/>
        <c:scaling>
          <c:orientation val="minMax"/>
        </c:scaling>
        <c:axPos val="b"/>
        <c:title>
          <c:tx>
            <c:rich>
              <a:bodyPr vert="horz" rot="0" anchor="ctr"/>
              <a:lstStyle/>
              <a:p>
                <a:pPr algn="ctr">
                  <a:defRPr/>
                </a:pPr>
                <a:r>
                  <a:rPr lang="en-US" cap="none" sz="800" b="0" i="0" u="none" baseline="0">
                    <a:latin typeface="Arial"/>
                    <a:ea typeface="Arial"/>
                    <a:cs typeface="Arial"/>
                  </a:rPr>
                  <a:t>Valores expressos em reais mil constantes, atualizados pelo INPC mensal, a preços de novembro de 2009.</a:t>
                </a:r>
              </a:p>
            </c:rich>
          </c:tx>
          <c:layout>
            <c:manualLayout>
              <c:xMode val="factor"/>
              <c:yMode val="factor"/>
              <c:x val="-0.00575"/>
              <c:y val="-0.08175"/>
            </c:manualLayout>
          </c:layout>
          <c:overlay val="0"/>
          <c:spPr>
            <a:solidFill>
              <a:srgbClr val="FFFFFF"/>
            </a:solidFill>
          </c:spPr>
        </c:title>
        <c:delete val="0"/>
        <c:numFmt formatCode="@" sourceLinked="0"/>
        <c:majorTickMark val="out"/>
        <c:minorTickMark val="none"/>
        <c:tickLblPos val="nextTo"/>
        <c:txPr>
          <a:bodyPr vert="horz" rot="0"/>
          <a:lstStyle/>
          <a:p>
            <a:pPr>
              <a:defRPr lang="en-US" cap="none" sz="675" b="0" i="0" u="none" baseline="0"/>
            </a:pPr>
          </a:p>
        </c:txPr>
        <c:crossAx val="12455199"/>
        <c:crosses val="autoZero"/>
        <c:auto val="1"/>
        <c:lblOffset val="100"/>
        <c:noMultiLvlLbl val="0"/>
      </c:catAx>
      <c:valAx>
        <c:axId val="12455199"/>
        <c:scaling>
          <c:orientation val="minMax"/>
          <c:max val="240000000"/>
          <c:min val="40000000"/>
        </c:scaling>
        <c:axPos val="l"/>
        <c:delete val="1"/>
        <c:majorTickMark val="out"/>
        <c:minorTickMark val="none"/>
        <c:tickLblPos val="nextTo"/>
        <c:crossAx val="53579694"/>
        <c:crossesAt val="1"/>
        <c:crossBetween val="between"/>
        <c:dispUnits/>
        <c:minorUnit val="20000000"/>
      </c:valAx>
      <c:spPr>
        <a:solidFill>
          <a:srgbClr val="FFCC99"/>
        </a:solidFill>
        <a:ln w="12700">
          <a:solidFill>
            <a:srgbClr val="808080"/>
          </a:solidFill>
        </a:ln>
      </c:spPr>
    </c:plotArea>
    <c:legend>
      <c:legendPos val="r"/>
      <c:layout>
        <c:manualLayout>
          <c:xMode val="edge"/>
          <c:yMode val="edge"/>
          <c:x val="0.741"/>
          <c:y val="0.9625"/>
          <c:w val="0.259"/>
          <c:h val="0.0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E2A7"/>
    </a:solidFill>
  </c:spPr>
  <c:txPr>
    <a:bodyPr vert="horz" rot="0"/>
    <a:lstStyle/>
    <a:p>
      <a:pPr>
        <a:defRPr lang="en-US" cap="none" sz="1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DISTRIBUIÇÃO DA QUANTIDADE DE BENEFÍCIOS CONCEDIDOS, SEGUNDA A CLIENTELA</a:t>
            </a:r>
          </a:p>
        </c:rich>
      </c:tx>
      <c:layout>
        <c:manualLayout>
          <c:xMode val="factor"/>
          <c:yMode val="factor"/>
          <c:x val="-0.00225"/>
          <c:y val="-0.01725"/>
        </c:manualLayout>
      </c:layout>
      <c:spPr>
        <a:solidFill>
          <a:srgbClr val="FFFFFF"/>
        </a:solidFill>
        <a:effectLst>
          <a:outerShdw dist="35921" dir="2700000" algn="br">
            <a:prstClr val="black"/>
          </a:outerShdw>
        </a:effectLst>
      </c:spPr>
    </c:title>
    <c:view3D>
      <c:rotX val="10"/>
      <c:hPercent val="80"/>
      <c:rotY val="210"/>
      <c:depthPercent val="100"/>
      <c:rAngAx val="1"/>
    </c:view3D>
    <c:plotArea>
      <c:layout>
        <c:manualLayout>
          <c:xMode val="edge"/>
          <c:yMode val="edge"/>
          <c:x val="0.00825"/>
          <c:y val="0.351"/>
          <c:w val="0.96525"/>
          <c:h val="0.44225"/>
        </c:manualLayout>
      </c:layout>
      <c:pie3DChart>
        <c:varyColors val="1"/>
        <c:ser>
          <c:idx val="0"/>
          <c:order val="0"/>
          <c:spPr>
            <a:solidFill>
              <a:srgbClr val="808000"/>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FF"/>
              </a:solidFill>
            </c:spPr>
          </c:dPt>
          <c:dPt>
            <c:idx val="1"/>
            <c:spPr>
              <a:solidFill>
                <a:srgbClr val="808000"/>
              </a:solidFill>
            </c:spPr>
          </c:dPt>
          <c:dLbls>
            <c:dLbl>
              <c:idx val="0"/>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dLbl>
              <c:idx val="1"/>
              <c:txPr>
                <a:bodyPr vert="horz" rot="0" anchor="ctr"/>
                <a:lstStyle/>
                <a:p>
                  <a:pPr algn="ctr">
                    <a:defRPr lang="en-US" cap="none" sz="800" b="1" i="0" u="none" baseline="0">
                      <a:latin typeface="Arial"/>
                      <a:ea typeface="Arial"/>
                      <a:cs typeface="Arial"/>
                    </a:defRPr>
                  </a:pPr>
                </a:p>
              </c:txPr>
              <c:numFmt formatCode="0.00%" sourceLinked="0"/>
              <c:spPr>
                <a:noFill/>
                <a:ln>
                  <a:noFill/>
                </a:ln>
              </c:spPr>
              <c:dLblPos val="bestFit"/>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1" i="0" u="none" baseline="0">
                    <a:latin typeface="Arial"/>
                    <a:ea typeface="Arial"/>
                    <a:cs typeface="Arial"/>
                  </a:defRPr>
                </a:pPr>
              </a:p>
            </c:txPr>
            <c:dLblPos val="bestFit"/>
            <c:showLegendKey val="0"/>
            <c:showVal val="0"/>
            <c:showBubbleSize val="0"/>
            <c:showCatName val="1"/>
            <c:showSerName val="0"/>
            <c:showLeaderLines val="1"/>
            <c:showPercent val="1"/>
            <c:leaderLines>
              <c:spPr>
                <a:ln w="3175">
                  <a:solidFill/>
                </a:ln>
              </c:spPr>
            </c:leaderLines>
          </c:dLbls>
          <c:cat>
            <c:strRef>
              <c:f>'03'!$Y$72:$Y$73</c:f>
              <c:strCache/>
            </c:strRef>
          </c:cat>
          <c:val>
            <c:numRef>
              <c:f>'03'!$Z$72:$Z$73</c:f>
              <c:numCache>
                <c:ptCount val="2"/>
                <c:pt idx="0">
                  <c:v>0</c:v>
                </c:pt>
                <c:pt idx="1">
                  <c:v>0</c:v>
                </c:pt>
              </c:numCache>
            </c:numRef>
          </c:val>
        </c:ser>
        <c:firstSliceAng val="210"/>
      </c:pie3DChart>
      <c:spPr>
        <a:noFill/>
        <a:ln>
          <a:noFill/>
        </a:ln>
      </c:spPr>
    </c:plotArea>
    <c:sideWall>
      <c:thickness val="0"/>
    </c:sideWall>
    <c:backWall>
      <c:thickness val="0"/>
    </c:backWall>
    <c:plotVisOnly val="1"/>
    <c:dispBlanksAs val="gap"/>
    <c:showDLblsOverMax val="0"/>
  </c:chart>
  <c:spPr>
    <a:solidFill>
      <a:srgbClr val="FFE2A7"/>
    </a:solidFill>
  </c:spPr>
  <c:txPr>
    <a:bodyPr vert="horz" rot="0"/>
    <a:lstStyle/>
    <a:p>
      <a:pPr>
        <a:defRPr lang="en-US" cap="none" sz="8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QUANTIDADE DE BENEFÍCIOS CONCEDIDOS, SEGUNDO AS FAIXAS DE VALOR – (EM %)</a:t>
            </a:r>
          </a:p>
        </c:rich>
      </c:tx>
      <c:layout>
        <c:manualLayout>
          <c:xMode val="factor"/>
          <c:yMode val="factor"/>
          <c:x val="0"/>
          <c:y val="-0.02"/>
        </c:manualLayout>
      </c:layout>
      <c:spPr>
        <a:solidFill>
          <a:srgbClr val="FFFFFF"/>
        </a:solidFill>
        <a:effectLst>
          <a:outerShdw dist="35921" dir="2700000" algn="br">
            <a:prstClr val="black"/>
          </a:outerShdw>
        </a:effectLst>
      </c:spPr>
    </c:title>
    <c:view3D>
      <c:rotX val="10"/>
      <c:rotY val="12"/>
      <c:depthPercent val="100"/>
      <c:rAngAx val="1"/>
    </c:view3D>
    <c:plotArea>
      <c:layout>
        <c:manualLayout>
          <c:xMode val="edge"/>
          <c:yMode val="edge"/>
          <c:x val="0"/>
          <c:y val="0.09225"/>
          <c:w val="1"/>
          <c:h val="0.82925"/>
        </c:manualLayout>
      </c:layout>
      <c:bar3DChart>
        <c:barDir val="col"/>
        <c:grouping val="clustered"/>
        <c:varyColors val="0"/>
        <c:ser>
          <c:idx val="0"/>
          <c:order val="0"/>
          <c:tx>
            <c:strRef>
              <c:f>'05'!$V$37</c:f>
              <c:strCache>
                <c:ptCount val="1"/>
                <c:pt idx="0">
                  <c:v>Urbana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'05'!$U$39:$U$45</c:f>
              <c:strCache/>
            </c:strRef>
          </c:cat>
          <c:val>
            <c:numRef>
              <c:f>'05'!$V$39:$V$45</c:f>
              <c:numCache>
                <c:ptCount val="7"/>
                <c:pt idx="0">
                  <c:v>0</c:v>
                </c:pt>
                <c:pt idx="1">
                  <c:v>0</c:v>
                </c:pt>
                <c:pt idx="2">
                  <c:v>0</c:v>
                </c:pt>
                <c:pt idx="3">
                  <c:v>0</c:v>
                </c:pt>
                <c:pt idx="4">
                  <c:v>0</c:v>
                </c:pt>
                <c:pt idx="5">
                  <c:v>0</c:v>
                </c:pt>
                <c:pt idx="6">
                  <c:v>0</c:v>
                </c:pt>
              </c:numCache>
            </c:numRef>
          </c:val>
          <c:shape val="box"/>
        </c:ser>
        <c:ser>
          <c:idx val="1"/>
          <c:order val="1"/>
          <c:tx>
            <c:strRef>
              <c:f>'05'!$W$37</c:f>
              <c:strCache>
                <c:ptCount val="1"/>
                <c:pt idx="0">
                  <c:v>Rural</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delete val="1"/>
            </c:dLbl>
            <c:dLbl>
              <c:idx val="10"/>
              <c:delete val="1"/>
            </c:dLbl>
            <c:dLbl>
              <c:idx val="11"/>
              <c:delete val="1"/>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'05'!$U$39:$U$45</c:f>
              <c:strCache/>
            </c:strRef>
          </c:cat>
          <c:val>
            <c:numRef>
              <c:f>'05'!$W$39:$W$45</c:f>
              <c:numCache>
                <c:ptCount val="7"/>
                <c:pt idx="0">
                  <c:v>0</c:v>
                </c:pt>
                <c:pt idx="1">
                  <c:v>0</c:v>
                </c:pt>
                <c:pt idx="2">
                  <c:v>0</c:v>
                </c:pt>
                <c:pt idx="3">
                  <c:v>0</c:v>
                </c:pt>
                <c:pt idx="4">
                  <c:v>0</c:v>
                </c:pt>
                <c:pt idx="5">
                  <c:v>0</c:v>
                </c:pt>
                <c:pt idx="6">
                  <c:v>0</c:v>
                </c:pt>
              </c:numCache>
            </c:numRef>
          </c:val>
          <c:shape val="box"/>
        </c:ser>
        <c:shape val="box"/>
        <c:axId val="20966614"/>
        <c:axId val="54481799"/>
      </c:bar3DChart>
      <c:catAx>
        <c:axId val="20966614"/>
        <c:scaling>
          <c:orientation val="minMax"/>
        </c:scaling>
        <c:axPos val="b"/>
        <c:title>
          <c:tx>
            <c:rich>
              <a:bodyPr vert="horz" rot="0" anchor="ctr"/>
              <a:lstStyle/>
              <a:p>
                <a:pPr algn="ctr">
                  <a:defRPr/>
                </a:pPr>
                <a:r>
                  <a:rPr lang="en-US" cap="none" sz="725"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a:lstStyle/>
          <a:p>
            <a:pPr>
              <a:defRPr lang="en-US" cap="none" sz="900" b="1" i="0" u="none" baseline="0">
                <a:latin typeface="Arial"/>
                <a:ea typeface="Arial"/>
                <a:cs typeface="Arial"/>
              </a:defRPr>
            </a:pPr>
          </a:p>
        </c:txPr>
        <c:crossAx val="54481799"/>
        <c:crosses val="autoZero"/>
        <c:auto val="1"/>
        <c:lblOffset val="100"/>
        <c:noMultiLvlLbl val="0"/>
      </c:catAx>
      <c:valAx>
        <c:axId val="54481799"/>
        <c:scaling>
          <c:orientation val="minMax"/>
          <c:max val="1.1"/>
          <c:min val="0"/>
        </c:scaling>
        <c:axPos val="l"/>
        <c:delete val="1"/>
        <c:majorTickMark val="out"/>
        <c:minorTickMark val="none"/>
        <c:tickLblPos val="nextTo"/>
        <c:crossAx val="20966614"/>
        <c:crossesAt val="1"/>
        <c:crossBetween val="between"/>
        <c:dispUnits/>
        <c:majorUnit val="0.1"/>
        <c:minorUnit val="0.1"/>
      </c:valAx>
      <c:spPr>
        <a:solidFill>
          <a:srgbClr val="FFCC99"/>
        </a:solidFill>
        <a:ln w="3175">
          <a:solidFill>
            <a:srgbClr val="808080"/>
          </a:solidFill>
        </a:ln>
      </c:spPr>
    </c:plotArea>
    <c:legend>
      <c:legendPos val="b"/>
      <c:layout>
        <c:manualLayout>
          <c:xMode val="edge"/>
          <c:yMode val="edge"/>
          <c:x val="0.457"/>
          <c:y val="0.9455"/>
        </c:manualLayout>
      </c:layout>
      <c:overlay val="0"/>
    </c:legend>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75" b="1" i="0" u="none" baseline="0"/>
              <a:t>VALOR DE BENEFÍCIOS CONCEDIDOS, SEGUNDO AS FAIXAS DE VALOR – (EM %)</a:t>
            </a:r>
          </a:p>
        </c:rich>
      </c:tx>
      <c:layout>
        <c:manualLayout>
          <c:xMode val="factor"/>
          <c:yMode val="factor"/>
          <c:x val="0"/>
          <c:y val="-0.0135"/>
        </c:manualLayout>
      </c:layout>
      <c:spPr>
        <a:effectLst>
          <a:outerShdw dist="35921" dir="2700000" algn="br">
            <a:prstClr val="black"/>
          </a:outerShdw>
        </a:effectLst>
      </c:spPr>
    </c:title>
    <c:view3D>
      <c:rotX val="10"/>
      <c:rotY val="12"/>
      <c:depthPercent val="100"/>
      <c:rAngAx val="1"/>
    </c:view3D>
    <c:plotArea>
      <c:layout>
        <c:manualLayout>
          <c:xMode val="edge"/>
          <c:yMode val="edge"/>
          <c:x val="0"/>
          <c:y val="0.103"/>
          <c:w val="1"/>
          <c:h val="0.81825"/>
        </c:manualLayout>
      </c:layout>
      <c:bar3DChart>
        <c:barDir val="col"/>
        <c:grouping val="clustered"/>
        <c:varyColors val="0"/>
        <c:ser>
          <c:idx val="0"/>
          <c:order val="0"/>
          <c:tx>
            <c:strRef>
              <c:f>'05'!$Y$37</c:f>
              <c:strCache>
                <c:ptCount val="1"/>
                <c:pt idx="0">
                  <c:v>Urbana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strRef>
          </c:cat>
          <c:val>
            <c:numRef>
              <c:f>'05'!$Y$39:$Y$45</c:f>
              <c:numCache>
                <c:ptCount val="7"/>
                <c:pt idx="0">
                  <c:v>0</c:v>
                </c:pt>
                <c:pt idx="1">
                  <c:v>0</c:v>
                </c:pt>
                <c:pt idx="2">
                  <c:v>0</c:v>
                </c:pt>
                <c:pt idx="3">
                  <c:v>0</c:v>
                </c:pt>
                <c:pt idx="4">
                  <c:v>0</c:v>
                </c:pt>
                <c:pt idx="5">
                  <c:v>0</c:v>
                </c:pt>
                <c:pt idx="6">
                  <c:v>0</c:v>
                </c:pt>
              </c:numCache>
            </c:numRef>
          </c:val>
          <c:shape val="box"/>
        </c:ser>
        <c:ser>
          <c:idx val="1"/>
          <c:order val="1"/>
          <c:tx>
            <c:strRef>
              <c:f>'05'!$Z$37</c:f>
              <c:strCache>
                <c:ptCount val="1"/>
                <c:pt idx="0">
                  <c:v>Rural</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25" b="0" i="0" u="none" baseline="0"/>
                  </a:pPr>
                </a:p>
              </c:txPr>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725" b="0" i="0" u="none" baseline="0"/>
                </a:pPr>
              </a:p>
            </c:txPr>
            <c:showLegendKey val="0"/>
            <c:showVal val="1"/>
            <c:showBubbleSize val="0"/>
            <c:showCatName val="0"/>
            <c:showSerName val="0"/>
            <c:showPercent val="0"/>
          </c:dLbls>
          <c:cat>
            <c:strRef>
              <c:f>'05'!$X$39:$X$45</c:f>
              <c:strCache/>
            </c:strRef>
          </c:cat>
          <c:val>
            <c:numRef>
              <c:f>'05'!$Z$39:$Z$45</c:f>
              <c:numCache>
                <c:ptCount val="7"/>
                <c:pt idx="0">
                  <c:v>0</c:v>
                </c:pt>
                <c:pt idx="1">
                  <c:v>0</c:v>
                </c:pt>
                <c:pt idx="2">
                  <c:v>0</c:v>
                </c:pt>
                <c:pt idx="3">
                  <c:v>0</c:v>
                </c:pt>
                <c:pt idx="4">
                  <c:v>0</c:v>
                </c:pt>
                <c:pt idx="5">
                  <c:v>0</c:v>
                </c:pt>
                <c:pt idx="6">
                  <c:v>0</c:v>
                </c:pt>
              </c:numCache>
            </c:numRef>
          </c:val>
          <c:shape val="box"/>
        </c:ser>
        <c:shape val="box"/>
        <c:axId val="20574144"/>
        <c:axId val="50949569"/>
      </c:bar3DChart>
      <c:catAx>
        <c:axId val="20574144"/>
        <c:scaling>
          <c:orientation val="minMax"/>
        </c:scaling>
        <c:axPos val="b"/>
        <c:title>
          <c:tx>
            <c:rich>
              <a:bodyPr vert="horz" rot="0" anchor="ctr"/>
              <a:lstStyle/>
              <a:p>
                <a:pPr algn="ctr">
                  <a:defRPr/>
                </a:pPr>
                <a:r>
                  <a:rPr lang="en-US" cap="none" sz="725" b="1" i="0" u="none" baseline="0"/>
                  <a:t>Em pisos previdenciários</a:t>
                </a:r>
              </a:p>
            </c:rich>
          </c:tx>
          <c:layout>
            <c:manualLayout>
              <c:xMode val="factor"/>
              <c:yMode val="factor"/>
              <c:x val="0.43425"/>
              <c:y val="0"/>
            </c:manualLayout>
          </c:layout>
          <c:overlay val="0"/>
        </c:title>
        <c:delete val="0"/>
        <c:numFmt formatCode="General" sourceLinked="1"/>
        <c:majorTickMark val="out"/>
        <c:minorTickMark val="none"/>
        <c:tickLblPos val="low"/>
        <c:txPr>
          <a:bodyPr vert="horz" rot="0"/>
          <a:lstStyle/>
          <a:p>
            <a:pPr>
              <a:defRPr lang="en-US" cap="none" sz="900" b="1" i="0" u="none" baseline="0">
                <a:latin typeface="Arial"/>
                <a:ea typeface="Arial"/>
                <a:cs typeface="Arial"/>
              </a:defRPr>
            </a:pPr>
          </a:p>
        </c:txPr>
        <c:crossAx val="50949569"/>
        <c:crosses val="autoZero"/>
        <c:auto val="1"/>
        <c:lblOffset val="100"/>
        <c:noMultiLvlLbl val="0"/>
      </c:catAx>
      <c:valAx>
        <c:axId val="50949569"/>
        <c:scaling>
          <c:orientation val="minMax"/>
          <c:max val="1.1"/>
        </c:scaling>
        <c:axPos val="l"/>
        <c:delete val="1"/>
        <c:majorTickMark val="out"/>
        <c:minorTickMark val="none"/>
        <c:tickLblPos val="nextTo"/>
        <c:crossAx val="20574144"/>
        <c:crossesAt val="1"/>
        <c:crossBetween val="between"/>
        <c:dispUnits/>
        <c:majorUnit val="0.1"/>
        <c:minorUnit val="0.1"/>
      </c:valAx>
      <c:spPr>
        <a:solidFill>
          <a:srgbClr val="FFCC99"/>
        </a:solidFill>
        <a:ln w="3175">
          <a:solidFill>
            <a:srgbClr val="808080"/>
          </a:solidFill>
        </a:ln>
      </c:spPr>
    </c:plotArea>
    <c:legend>
      <c:legendPos val="b"/>
      <c:layout>
        <c:manualLayout>
          <c:xMode val="edge"/>
          <c:yMode val="edge"/>
          <c:x val="0.457"/>
          <c:y val="0.9425"/>
        </c:manualLayout>
      </c:layout>
      <c:overlay val="0"/>
    </c:legend>
    <c:floor>
      <c:spPr>
        <a:solidFill>
          <a:srgbClr val="FEE96A"/>
        </a:solidFill>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E2A7"/>
    </a:solidFill>
  </c:spPr>
  <c:txPr>
    <a:bodyPr vert="horz" rot="0"/>
    <a:lstStyle/>
    <a:p>
      <a:pPr>
        <a:defRPr lang="en-US" cap="none" sz="7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t>TEMPO MÉDIO DE CONCESSÃO DE BENEFÍCIOS POR UNIDADES DA FEDERAÇÃO </a:t>
            </a:r>
            <a:r>
              <a:rPr lang="en-US" cap="none" sz="600" b="1" i="0" u="none" baseline="0">
                <a:latin typeface="Arial"/>
                <a:ea typeface="Arial"/>
                <a:cs typeface="Arial"/>
              </a:rPr>
              <a:t>(EM DIAS)</a:t>
            </a:r>
          </a:p>
        </c:rich>
      </c:tx>
      <c:layout>
        <c:manualLayout>
          <c:xMode val="factor"/>
          <c:yMode val="factor"/>
          <c:x val="0.005"/>
          <c:y val="-0.0205"/>
        </c:manualLayout>
      </c:layout>
      <c:spPr>
        <a:solidFill>
          <a:srgbClr val="FFFFFF"/>
        </a:solidFill>
        <a:effectLst>
          <a:outerShdw dist="35921" dir="2700000" algn="br">
            <a:prstClr val="black"/>
          </a:outerShdw>
        </a:effectLst>
      </c:spPr>
    </c:title>
    <c:plotArea>
      <c:layout>
        <c:manualLayout>
          <c:xMode val="edge"/>
          <c:yMode val="edge"/>
          <c:x val="0.0225"/>
          <c:y val="0.062"/>
          <c:w val="0.955"/>
          <c:h val="0.92275"/>
        </c:manualLayout>
      </c:layout>
      <c:barChart>
        <c:barDir val="bar"/>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'07'!$W$47:$W$73</c:f>
              <c:strCache/>
            </c:strRef>
          </c:cat>
          <c:val>
            <c:numRef>
              <c:f>'07'!$X$47:$X$73</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axId val="55892938"/>
        <c:axId val="33274395"/>
      </c:barChart>
      <c:catAx>
        <c:axId val="55892938"/>
        <c:scaling>
          <c:orientation val="minMax"/>
        </c:scaling>
        <c:axPos val="l"/>
        <c:delete val="0"/>
        <c:numFmt formatCode="General" sourceLinked="1"/>
        <c:majorTickMark val="out"/>
        <c:minorTickMark val="none"/>
        <c:tickLblPos val="nextTo"/>
        <c:spPr>
          <a:ln w="3175">
            <a:solidFill/>
          </a:ln>
        </c:spPr>
        <c:txPr>
          <a:bodyPr/>
          <a:lstStyle/>
          <a:p>
            <a:pPr>
              <a:defRPr lang="en-US" cap="none" sz="750" b="1" i="0" u="none" baseline="0">
                <a:solidFill>
                  <a:srgbClr val="000000"/>
                </a:solidFill>
              </a:defRPr>
            </a:pPr>
          </a:p>
        </c:txPr>
        <c:crossAx val="33274395"/>
        <c:crosses val="autoZero"/>
        <c:auto val="1"/>
        <c:lblOffset val="100"/>
        <c:noMultiLvlLbl val="0"/>
      </c:catAx>
      <c:valAx>
        <c:axId val="33274395"/>
        <c:scaling>
          <c:orientation val="minMax"/>
          <c:max val="50"/>
          <c:min val="0"/>
        </c:scaling>
        <c:axPos val="b"/>
        <c:delete val="1"/>
        <c:majorTickMark val="out"/>
        <c:minorTickMark val="none"/>
        <c:tickLblPos val="nextTo"/>
        <c:crossAx val="55892938"/>
        <c:crossesAt val="1"/>
        <c:crossBetween val="between"/>
        <c:dispUnits/>
        <c:majorUnit val="5"/>
        <c:minorUnit val="5"/>
      </c:valAx>
      <c:spPr>
        <a:solidFill>
          <a:srgbClr val="FFCC99"/>
        </a:solidFill>
        <a:ln w="12700">
          <a:solidFill>
            <a:srgbClr val="808080"/>
          </a:solidFill>
        </a:ln>
      </c:spPr>
    </c:plotArea>
    <c:plotVisOnly val="1"/>
    <c:dispBlanksAs val="gap"/>
    <c:showDLblsOverMax val="0"/>
  </c:chart>
  <c:spPr>
    <a:solidFill>
      <a:srgbClr val="FFE2A7"/>
    </a:solidFill>
  </c:spPr>
  <c:txPr>
    <a:bodyPr vert="horz" rot="0"/>
    <a:lstStyle/>
    <a:p>
      <a:pPr>
        <a:defRPr lang="en-US" cap="none" sz="7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 Id="rId3" Type="http://schemas.openxmlformats.org/officeDocument/2006/relationships/chart" Target="/xl/charts/chart52.xml" /><Relationship Id="rId4" Type="http://schemas.openxmlformats.org/officeDocument/2006/relationships/chart" Target="/xl/charts/chart5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54.xml" /><Relationship Id="rId2" Type="http://schemas.openxmlformats.org/officeDocument/2006/relationships/chart" Target="/xl/charts/chart5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18</xdr:col>
      <xdr:colOff>647700</xdr:colOff>
      <xdr:row>65</xdr:row>
      <xdr:rowOff>9525</xdr:rowOff>
    </xdr:to>
    <xdr:graphicFrame>
      <xdr:nvGraphicFramePr>
        <xdr:cNvPr id="1" name="Chart 34"/>
        <xdr:cNvGraphicFramePr/>
      </xdr:nvGraphicFramePr>
      <xdr:xfrm>
        <a:off x="9525" y="7715250"/>
        <a:ext cx="9001125" cy="3076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66</xdr:row>
      <xdr:rowOff>0</xdr:rowOff>
    </xdr:from>
    <xdr:to>
      <xdr:col>18</xdr:col>
      <xdr:colOff>638175</xdr:colOff>
      <xdr:row>85</xdr:row>
      <xdr:rowOff>9525</xdr:rowOff>
    </xdr:to>
    <xdr:graphicFrame>
      <xdr:nvGraphicFramePr>
        <xdr:cNvPr id="2" name="Chart 35"/>
        <xdr:cNvGraphicFramePr/>
      </xdr:nvGraphicFramePr>
      <xdr:xfrm>
        <a:off x="9525" y="10944225"/>
        <a:ext cx="8991600" cy="30861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523875</xdr:colOff>
      <xdr:row>44</xdr:row>
      <xdr:rowOff>152400</xdr:rowOff>
    </xdr:from>
    <xdr:to>
      <xdr:col>18</xdr:col>
      <xdr:colOff>428625</xdr:colOff>
      <xdr:row>63</xdr:row>
      <xdr:rowOff>66675</xdr:rowOff>
    </xdr:to>
    <xdr:graphicFrame>
      <xdr:nvGraphicFramePr>
        <xdr:cNvPr id="1" name="Chart 1"/>
        <xdr:cNvGraphicFramePr/>
      </xdr:nvGraphicFramePr>
      <xdr:xfrm>
        <a:off x="4648200" y="7029450"/>
        <a:ext cx="4295775" cy="3028950"/>
      </xdr:xfrm>
      <a:graphic>
        <a:graphicData uri="http://schemas.openxmlformats.org/drawingml/2006/chart">
          <c:chart xmlns:c="http://schemas.openxmlformats.org/drawingml/2006/chart" r:id="rId1"/>
        </a:graphicData>
      </a:graphic>
    </xdr:graphicFrame>
    <xdr:clientData/>
  </xdr:twoCellAnchor>
  <xdr:twoCellAnchor>
    <xdr:from>
      <xdr:col>10</xdr:col>
      <xdr:colOff>533400</xdr:colOff>
      <xdr:row>64</xdr:row>
      <xdr:rowOff>0</xdr:rowOff>
    </xdr:from>
    <xdr:to>
      <xdr:col>18</xdr:col>
      <xdr:colOff>428625</xdr:colOff>
      <xdr:row>83</xdr:row>
      <xdr:rowOff>47625</xdr:rowOff>
    </xdr:to>
    <xdr:graphicFrame>
      <xdr:nvGraphicFramePr>
        <xdr:cNvPr id="2" name="Chart 2"/>
        <xdr:cNvGraphicFramePr/>
      </xdr:nvGraphicFramePr>
      <xdr:xfrm>
        <a:off x="4657725" y="10153650"/>
        <a:ext cx="4286250" cy="31242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44</xdr:row>
      <xdr:rowOff>152400</xdr:rowOff>
    </xdr:from>
    <xdr:to>
      <xdr:col>10</xdr:col>
      <xdr:colOff>400050</xdr:colOff>
      <xdr:row>83</xdr:row>
      <xdr:rowOff>57150</xdr:rowOff>
    </xdr:to>
    <xdr:graphicFrame>
      <xdr:nvGraphicFramePr>
        <xdr:cNvPr id="3" name="Chart 3"/>
        <xdr:cNvGraphicFramePr/>
      </xdr:nvGraphicFramePr>
      <xdr:xfrm>
        <a:off x="9525" y="7029450"/>
        <a:ext cx="4514850" cy="62579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581025</xdr:colOff>
      <xdr:row>0</xdr:row>
      <xdr:rowOff>0</xdr:rowOff>
    </xdr:to>
    <xdr:sp fLocksText="0">
      <xdr:nvSpPr>
        <xdr:cNvPr id="1" name="TextBox 1"/>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19050</xdr:colOff>
      <xdr:row>0</xdr:row>
      <xdr:rowOff>0</xdr:rowOff>
    </xdr:from>
    <xdr:to>
      <xdr:col>8</xdr:col>
      <xdr:colOff>733425</xdr:colOff>
      <xdr:row>0</xdr:row>
      <xdr:rowOff>0</xdr:rowOff>
    </xdr:to>
    <xdr:sp fLocksText="0">
      <xdr:nvSpPr>
        <xdr:cNvPr id="2" name="TextBox 2"/>
        <xdr:cNvSpPr txBox="1">
          <a:spLocks noChangeArrowheads="1"/>
        </xdr:cNvSpPr>
      </xdr:nvSpPr>
      <xdr:spPr>
        <a:xfrm>
          <a:off x="5457825" y="0"/>
          <a:ext cx="7143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3" name="TextBox 3"/>
        <xdr:cNvSpPr txBox="1">
          <a:spLocks noChangeArrowheads="1"/>
        </xdr:cNvSpPr>
      </xdr:nvSpPr>
      <xdr:spPr>
        <a:xfrm>
          <a:off x="9525" y="0"/>
          <a:ext cx="3714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9525</xdr:colOff>
      <xdr:row>0</xdr:row>
      <xdr:rowOff>0</xdr:rowOff>
    </xdr:from>
    <xdr:to>
      <xdr:col>5</xdr:col>
      <xdr:colOff>0</xdr:colOff>
      <xdr:row>0</xdr:row>
      <xdr:rowOff>0</xdr:rowOff>
    </xdr:to>
    <xdr:sp fLocksText="0">
      <xdr:nvSpPr>
        <xdr:cNvPr id="4" name="TextBox 4"/>
        <xdr:cNvSpPr txBox="1">
          <a:spLocks noChangeArrowheads="1"/>
        </xdr:cNvSpPr>
      </xdr:nvSpPr>
      <xdr:spPr>
        <a:xfrm>
          <a:off x="3648075" y="0"/>
          <a:ext cx="5715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1</xdr:col>
      <xdr:colOff>0</xdr:colOff>
      <xdr:row>0</xdr:row>
      <xdr:rowOff>0</xdr:rowOff>
    </xdr:to>
    <xdr:sp fLocksText="0">
      <xdr:nvSpPr>
        <xdr:cNvPr id="5" name="TextBox 5"/>
        <xdr:cNvSpPr txBox="1">
          <a:spLocks noChangeArrowheads="1"/>
        </xdr:cNvSpPr>
      </xdr:nvSpPr>
      <xdr:spPr>
        <a:xfrm>
          <a:off x="28575" y="0"/>
          <a:ext cx="3524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6" name="TextBox 6"/>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7" name="TextBox 7"/>
        <xdr:cNvSpPr txBox="1">
          <a:spLocks noChangeArrowheads="1"/>
        </xdr:cNvSpPr>
      </xdr:nvSpPr>
      <xdr:spPr>
        <a:xfrm>
          <a:off x="5467350" y="0"/>
          <a:ext cx="7048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8" name="TextBox 8"/>
        <xdr:cNvSpPr txBox="1">
          <a:spLocks noChangeArrowheads="1"/>
        </xdr:cNvSpPr>
      </xdr:nvSpPr>
      <xdr:spPr>
        <a:xfrm>
          <a:off x="3667125" y="0"/>
          <a:ext cx="5524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4</xdr:col>
      <xdr:colOff>0</xdr:colOff>
      <xdr:row>0</xdr:row>
      <xdr:rowOff>0</xdr:rowOff>
    </xdr:to>
    <xdr:sp fLocksText="0">
      <xdr:nvSpPr>
        <xdr:cNvPr id="9" name="TextBox 9"/>
        <xdr:cNvSpPr txBox="1">
          <a:spLocks noChangeArrowheads="1"/>
        </xdr:cNvSpPr>
      </xdr:nvSpPr>
      <xdr:spPr>
        <a:xfrm>
          <a:off x="457200" y="0"/>
          <a:ext cx="31813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0" name="TextBox 10"/>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8</xdr:col>
      <xdr:colOff>733425</xdr:colOff>
      <xdr:row>0</xdr:row>
      <xdr:rowOff>0</xdr:rowOff>
    </xdr:to>
    <xdr:sp fLocksText="0">
      <xdr:nvSpPr>
        <xdr:cNvPr id="11" name="TextBox 11"/>
        <xdr:cNvSpPr txBox="1">
          <a:spLocks noChangeArrowheads="1"/>
        </xdr:cNvSpPr>
      </xdr:nvSpPr>
      <xdr:spPr>
        <a:xfrm>
          <a:off x="5467350" y="0"/>
          <a:ext cx="7048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2" name="TextBox 12"/>
        <xdr:cNvSpPr txBox="1">
          <a:spLocks noChangeArrowheads="1"/>
        </xdr:cNvSpPr>
      </xdr:nvSpPr>
      <xdr:spPr>
        <a:xfrm>
          <a:off x="3667125" y="0"/>
          <a:ext cx="5524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28575</xdr:colOff>
      <xdr:row>0</xdr:row>
      <xdr:rowOff>0</xdr:rowOff>
    </xdr:from>
    <xdr:to>
      <xdr:col>4</xdr:col>
      <xdr:colOff>581025</xdr:colOff>
      <xdr:row>0</xdr:row>
      <xdr:rowOff>0</xdr:rowOff>
    </xdr:to>
    <xdr:sp fLocksText="0">
      <xdr:nvSpPr>
        <xdr:cNvPr id="13" name="TextBox 13"/>
        <xdr:cNvSpPr txBox="1">
          <a:spLocks noChangeArrowheads="1"/>
        </xdr:cNvSpPr>
      </xdr:nvSpPr>
      <xdr:spPr>
        <a:xfrm>
          <a:off x="3667125" y="0"/>
          <a:ext cx="5524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47625</xdr:colOff>
      <xdr:row>0</xdr:row>
      <xdr:rowOff>0</xdr:rowOff>
    </xdr:from>
    <xdr:to>
      <xdr:col>8</xdr:col>
      <xdr:colOff>733425</xdr:colOff>
      <xdr:row>0</xdr:row>
      <xdr:rowOff>0</xdr:rowOff>
    </xdr:to>
    <xdr:sp fLocksText="0">
      <xdr:nvSpPr>
        <xdr:cNvPr id="14" name="TextBox 14"/>
        <xdr:cNvSpPr txBox="1">
          <a:spLocks noChangeArrowheads="1"/>
        </xdr:cNvSpPr>
      </xdr:nvSpPr>
      <xdr:spPr>
        <a:xfrm>
          <a:off x="5486400" y="0"/>
          <a:ext cx="6858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9525</xdr:colOff>
      <xdr:row>0</xdr:row>
      <xdr:rowOff>0</xdr:rowOff>
    </xdr:from>
    <xdr:to>
      <xdr:col>0</xdr:col>
      <xdr:colOff>381000</xdr:colOff>
      <xdr:row>0</xdr:row>
      <xdr:rowOff>0</xdr:rowOff>
    </xdr:to>
    <xdr:sp fLocksText="0">
      <xdr:nvSpPr>
        <xdr:cNvPr id="15" name="TextBox 15"/>
        <xdr:cNvSpPr txBox="1">
          <a:spLocks noChangeArrowheads="1"/>
        </xdr:cNvSpPr>
      </xdr:nvSpPr>
      <xdr:spPr>
        <a:xfrm>
          <a:off x="9525" y="0"/>
          <a:ext cx="3714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16" name="TextBox 16"/>
        <xdr:cNvSpPr txBox="1">
          <a:spLocks noChangeArrowheads="1"/>
        </xdr:cNvSpPr>
      </xdr:nvSpPr>
      <xdr:spPr>
        <a:xfrm>
          <a:off x="3667125" y="0"/>
          <a:ext cx="5524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38100</xdr:colOff>
      <xdr:row>0</xdr:row>
      <xdr:rowOff>0</xdr:rowOff>
    </xdr:from>
    <xdr:to>
      <xdr:col>3</xdr:col>
      <xdr:colOff>1524000</xdr:colOff>
      <xdr:row>0</xdr:row>
      <xdr:rowOff>0</xdr:rowOff>
    </xdr:to>
    <xdr:sp fLocksText="0">
      <xdr:nvSpPr>
        <xdr:cNvPr id="17" name="TextBox 17"/>
        <xdr:cNvSpPr txBox="1">
          <a:spLocks noChangeArrowheads="1"/>
        </xdr:cNvSpPr>
      </xdr:nvSpPr>
      <xdr:spPr>
        <a:xfrm>
          <a:off x="476250" y="0"/>
          <a:ext cx="31623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18" name="TextBox 18"/>
        <xdr:cNvSpPr txBox="1">
          <a:spLocks noChangeArrowheads="1"/>
        </xdr:cNvSpPr>
      </xdr:nvSpPr>
      <xdr:spPr>
        <a:xfrm>
          <a:off x="3657600" y="14277975"/>
          <a:ext cx="5619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19" name="TextBox 19"/>
        <xdr:cNvSpPr txBox="1">
          <a:spLocks noChangeArrowheads="1"/>
        </xdr:cNvSpPr>
      </xdr:nvSpPr>
      <xdr:spPr>
        <a:xfrm>
          <a:off x="5467350" y="14277975"/>
          <a:ext cx="904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0" name="TextBox 20"/>
        <xdr:cNvSpPr txBox="1">
          <a:spLocks noChangeArrowheads="1"/>
        </xdr:cNvSpPr>
      </xdr:nvSpPr>
      <xdr:spPr>
        <a:xfrm>
          <a:off x="3657600" y="14277975"/>
          <a:ext cx="5619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1" name="TextBox 21"/>
        <xdr:cNvSpPr txBox="1">
          <a:spLocks noChangeArrowheads="1"/>
        </xdr:cNvSpPr>
      </xdr:nvSpPr>
      <xdr:spPr>
        <a:xfrm>
          <a:off x="5467350" y="14277975"/>
          <a:ext cx="904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4</xdr:col>
      <xdr:colOff>581025</xdr:colOff>
      <xdr:row>87</xdr:row>
      <xdr:rowOff>0</xdr:rowOff>
    </xdr:to>
    <xdr:sp fLocksText="0">
      <xdr:nvSpPr>
        <xdr:cNvPr id="22" name="TextBox 22"/>
        <xdr:cNvSpPr txBox="1">
          <a:spLocks noChangeArrowheads="1"/>
        </xdr:cNvSpPr>
      </xdr:nvSpPr>
      <xdr:spPr>
        <a:xfrm>
          <a:off x="3657600" y="14277975"/>
          <a:ext cx="5619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3" name="TextBox 23"/>
        <xdr:cNvSpPr txBox="1">
          <a:spLocks noChangeArrowheads="1"/>
        </xdr:cNvSpPr>
      </xdr:nvSpPr>
      <xdr:spPr>
        <a:xfrm>
          <a:off x="5467350" y="14277975"/>
          <a:ext cx="904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87</xdr:row>
      <xdr:rowOff>0</xdr:rowOff>
    </xdr:from>
    <xdr:to>
      <xdr:col>5</xdr:col>
      <xdr:colOff>0</xdr:colOff>
      <xdr:row>87</xdr:row>
      <xdr:rowOff>0</xdr:rowOff>
    </xdr:to>
    <xdr:sp fLocksText="0">
      <xdr:nvSpPr>
        <xdr:cNvPr id="24" name="TextBox 24"/>
        <xdr:cNvSpPr txBox="1">
          <a:spLocks noChangeArrowheads="1"/>
        </xdr:cNvSpPr>
      </xdr:nvSpPr>
      <xdr:spPr>
        <a:xfrm>
          <a:off x="3657600" y="14277975"/>
          <a:ext cx="5619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87</xdr:row>
      <xdr:rowOff>0</xdr:rowOff>
    </xdr:from>
    <xdr:to>
      <xdr:col>9</xdr:col>
      <xdr:colOff>0</xdr:colOff>
      <xdr:row>87</xdr:row>
      <xdr:rowOff>0</xdr:rowOff>
    </xdr:to>
    <xdr:sp fLocksText="0">
      <xdr:nvSpPr>
        <xdr:cNvPr id="25" name="TextBox 25"/>
        <xdr:cNvSpPr txBox="1">
          <a:spLocks noChangeArrowheads="1"/>
        </xdr:cNvSpPr>
      </xdr:nvSpPr>
      <xdr:spPr>
        <a:xfrm>
          <a:off x="5467350" y="14277975"/>
          <a:ext cx="904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87</xdr:row>
      <xdr:rowOff>0</xdr:rowOff>
    </xdr:from>
    <xdr:to>
      <xdr:col>0</xdr:col>
      <xdr:colOff>381000</xdr:colOff>
      <xdr:row>87</xdr:row>
      <xdr:rowOff>0</xdr:rowOff>
    </xdr:to>
    <xdr:sp fLocksText="0">
      <xdr:nvSpPr>
        <xdr:cNvPr id="26" name="TextBox 26"/>
        <xdr:cNvSpPr txBox="1">
          <a:spLocks noChangeArrowheads="1"/>
        </xdr:cNvSpPr>
      </xdr:nvSpPr>
      <xdr:spPr>
        <a:xfrm>
          <a:off x="57150" y="14277975"/>
          <a:ext cx="3238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87</xdr:row>
      <xdr:rowOff>0</xdr:rowOff>
    </xdr:from>
    <xdr:to>
      <xdr:col>3</xdr:col>
      <xdr:colOff>1524000</xdr:colOff>
      <xdr:row>87</xdr:row>
      <xdr:rowOff>0</xdr:rowOff>
    </xdr:to>
    <xdr:sp fLocksText="0">
      <xdr:nvSpPr>
        <xdr:cNvPr id="27" name="TextBox 27"/>
        <xdr:cNvSpPr txBox="1">
          <a:spLocks noChangeArrowheads="1"/>
        </xdr:cNvSpPr>
      </xdr:nvSpPr>
      <xdr:spPr>
        <a:xfrm>
          <a:off x="447675" y="14277975"/>
          <a:ext cx="3190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5</xdr:col>
      <xdr:colOff>552450</xdr:colOff>
      <xdr:row>142</xdr:row>
      <xdr:rowOff>9525</xdr:rowOff>
    </xdr:from>
    <xdr:to>
      <xdr:col>14</xdr:col>
      <xdr:colOff>504825</xdr:colOff>
      <xdr:row>158</xdr:row>
      <xdr:rowOff>0</xdr:rowOff>
    </xdr:to>
    <xdr:graphicFrame>
      <xdr:nvGraphicFramePr>
        <xdr:cNvPr id="28" name="Chart 28"/>
        <xdr:cNvGraphicFramePr/>
      </xdr:nvGraphicFramePr>
      <xdr:xfrm>
        <a:off x="4772025" y="24507825"/>
        <a:ext cx="496252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159</xdr:row>
      <xdr:rowOff>0</xdr:rowOff>
    </xdr:from>
    <xdr:to>
      <xdr:col>5</xdr:col>
      <xdr:colOff>428625</xdr:colOff>
      <xdr:row>170</xdr:row>
      <xdr:rowOff>57150</xdr:rowOff>
    </xdr:to>
    <xdr:graphicFrame>
      <xdr:nvGraphicFramePr>
        <xdr:cNvPr id="29" name="Chart 29"/>
        <xdr:cNvGraphicFramePr/>
      </xdr:nvGraphicFramePr>
      <xdr:xfrm>
        <a:off x="0" y="27079575"/>
        <a:ext cx="4648200" cy="1838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142</xdr:row>
      <xdr:rowOff>9525</xdr:rowOff>
    </xdr:from>
    <xdr:to>
      <xdr:col>5</xdr:col>
      <xdr:colOff>447675</xdr:colOff>
      <xdr:row>157</xdr:row>
      <xdr:rowOff>133350</xdr:rowOff>
    </xdr:to>
    <xdr:graphicFrame>
      <xdr:nvGraphicFramePr>
        <xdr:cNvPr id="30" name="Chart 30"/>
        <xdr:cNvGraphicFramePr/>
      </xdr:nvGraphicFramePr>
      <xdr:xfrm>
        <a:off x="9525" y="24507825"/>
        <a:ext cx="4657725" cy="24098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159</xdr:row>
      <xdr:rowOff>0</xdr:rowOff>
    </xdr:from>
    <xdr:to>
      <xdr:col>14</xdr:col>
      <xdr:colOff>495300</xdr:colOff>
      <xdr:row>170</xdr:row>
      <xdr:rowOff>66675</xdr:rowOff>
    </xdr:to>
    <xdr:graphicFrame>
      <xdr:nvGraphicFramePr>
        <xdr:cNvPr id="31" name="Chart 31"/>
        <xdr:cNvGraphicFramePr/>
      </xdr:nvGraphicFramePr>
      <xdr:xfrm>
        <a:off x="4800600" y="27079575"/>
        <a:ext cx="4924425" cy="18478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129</xdr:row>
      <xdr:rowOff>0</xdr:rowOff>
    </xdr:from>
    <xdr:to>
      <xdr:col>5</xdr:col>
      <xdr:colOff>447675</xdr:colOff>
      <xdr:row>141</xdr:row>
      <xdr:rowOff>19050</xdr:rowOff>
    </xdr:to>
    <xdr:graphicFrame>
      <xdr:nvGraphicFramePr>
        <xdr:cNvPr id="32" name="Chart 32"/>
        <xdr:cNvGraphicFramePr/>
      </xdr:nvGraphicFramePr>
      <xdr:xfrm>
        <a:off x="9525" y="22393275"/>
        <a:ext cx="4657725" cy="1962150"/>
      </xdr:xfrm>
      <a:graphic>
        <a:graphicData uri="http://schemas.openxmlformats.org/drawingml/2006/chart">
          <c:chart xmlns:c="http://schemas.openxmlformats.org/drawingml/2006/chart" r:id="rId5"/>
        </a:graphicData>
      </a:graphic>
    </xdr:graphicFrame>
    <xdr:clientData/>
  </xdr:twoCellAnchor>
  <xdr:twoCellAnchor>
    <xdr:from>
      <xdr:col>5</xdr:col>
      <xdr:colOff>561975</xdr:colOff>
      <xdr:row>129</xdr:row>
      <xdr:rowOff>0</xdr:rowOff>
    </xdr:from>
    <xdr:to>
      <xdr:col>14</xdr:col>
      <xdr:colOff>504825</xdr:colOff>
      <xdr:row>140</xdr:row>
      <xdr:rowOff>142875</xdr:rowOff>
    </xdr:to>
    <xdr:graphicFrame>
      <xdr:nvGraphicFramePr>
        <xdr:cNvPr id="33" name="Chart 33"/>
        <xdr:cNvGraphicFramePr/>
      </xdr:nvGraphicFramePr>
      <xdr:xfrm>
        <a:off x="4781550" y="22393275"/>
        <a:ext cx="4953000" cy="1924050"/>
      </xdr:xfrm>
      <a:graphic>
        <a:graphicData uri="http://schemas.openxmlformats.org/drawingml/2006/chart">
          <c:chart xmlns:c="http://schemas.openxmlformats.org/drawingml/2006/chart" r:id="rId6"/>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7</xdr:col>
      <xdr:colOff>466725</xdr:colOff>
      <xdr:row>85</xdr:row>
      <xdr:rowOff>142875</xdr:rowOff>
    </xdr:to>
    <xdr:graphicFrame>
      <xdr:nvGraphicFramePr>
        <xdr:cNvPr id="1" name="Chart 1"/>
        <xdr:cNvGraphicFramePr/>
      </xdr:nvGraphicFramePr>
      <xdr:xfrm>
        <a:off x="9525" y="7191375"/>
        <a:ext cx="4181475" cy="6134100"/>
      </xdr:xfrm>
      <a:graphic>
        <a:graphicData uri="http://schemas.openxmlformats.org/drawingml/2006/chart">
          <c:chart xmlns:c="http://schemas.openxmlformats.org/drawingml/2006/chart" r:id="rId1"/>
        </a:graphicData>
      </a:graphic>
    </xdr:graphicFrame>
    <xdr:clientData/>
  </xdr:twoCellAnchor>
  <xdr:twoCellAnchor>
    <xdr:from>
      <xdr:col>7</xdr:col>
      <xdr:colOff>609600</xdr:colOff>
      <xdr:row>48</xdr:row>
      <xdr:rowOff>9525</xdr:rowOff>
    </xdr:from>
    <xdr:to>
      <xdr:col>13</xdr:col>
      <xdr:colOff>847725</xdr:colOff>
      <xdr:row>85</xdr:row>
      <xdr:rowOff>152400</xdr:rowOff>
    </xdr:to>
    <xdr:graphicFrame>
      <xdr:nvGraphicFramePr>
        <xdr:cNvPr id="2" name="Chart 2"/>
        <xdr:cNvGraphicFramePr/>
      </xdr:nvGraphicFramePr>
      <xdr:xfrm>
        <a:off x="4333875" y="7200900"/>
        <a:ext cx="4152900" cy="61341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57150</xdr:colOff>
      <xdr:row>88</xdr:row>
      <xdr:rowOff>133350</xdr:rowOff>
    </xdr:to>
    <xdr:graphicFrame>
      <xdr:nvGraphicFramePr>
        <xdr:cNvPr id="1" name="Chart 1"/>
        <xdr:cNvGraphicFramePr/>
      </xdr:nvGraphicFramePr>
      <xdr:xfrm>
        <a:off x="9525" y="8153400"/>
        <a:ext cx="4610100" cy="6953250"/>
      </xdr:xfrm>
      <a:graphic>
        <a:graphicData uri="http://schemas.openxmlformats.org/drawingml/2006/chart">
          <c:chart xmlns:c="http://schemas.openxmlformats.org/drawingml/2006/chart" r:id="rId1"/>
        </a:graphicData>
      </a:graphic>
    </xdr:graphicFrame>
    <xdr:clientData/>
  </xdr:twoCellAnchor>
  <xdr:twoCellAnchor>
    <xdr:from>
      <xdr:col>9</xdr:col>
      <xdr:colOff>257175</xdr:colOff>
      <xdr:row>46</xdr:row>
      <xdr:rowOff>19050</xdr:rowOff>
    </xdr:from>
    <xdr:to>
      <xdr:col>15</xdr:col>
      <xdr:colOff>781050</xdr:colOff>
      <xdr:row>66</xdr:row>
      <xdr:rowOff>95250</xdr:rowOff>
    </xdr:to>
    <xdr:graphicFrame>
      <xdr:nvGraphicFramePr>
        <xdr:cNvPr id="2" name="Chart 2"/>
        <xdr:cNvGraphicFramePr/>
      </xdr:nvGraphicFramePr>
      <xdr:xfrm>
        <a:off x="4819650" y="8162925"/>
        <a:ext cx="4838700" cy="3343275"/>
      </xdr:xfrm>
      <a:graphic>
        <a:graphicData uri="http://schemas.openxmlformats.org/drawingml/2006/chart">
          <c:chart xmlns:c="http://schemas.openxmlformats.org/drawingml/2006/chart" r:id="rId2"/>
        </a:graphicData>
      </a:graphic>
    </xdr:graphicFrame>
    <xdr:clientData/>
  </xdr:twoCellAnchor>
  <xdr:twoCellAnchor>
    <xdr:from>
      <xdr:col>9</xdr:col>
      <xdr:colOff>266700</xdr:colOff>
      <xdr:row>67</xdr:row>
      <xdr:rowOff>47625</xdr:rowOff>
    </xdr:from>
    <xdr:to>
      <xdr:col>15</xdr:col>
      <xdr:colOff>771525</xdr:colOff>
      <xdr:row>88</xdr:row>
      <xdr:rowOff>123825</xdr:rowOff>
    </xdr:to>
    <xdr:graphicFrame>
      <xdr:nvGraphicFramePr>
        <xdr:cNvPr id="3" name="Chart 3"/>
        <xdr:cNvGraphicFramePr/>
      </xdr:nvGraphicFramePr>
      <xdr:xfrm>
        <a:off x="4829175" y="11620500"/>
        <a:ext cx="4819650" cy="3476625"/>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95250</xdr:rowOff>
    </xdr:from>
    <xdr:to>
      <xdr:col>14</xdr:col>
      <xdr:colOff>1066800</xdr:colOff>
      <xdr:row>59</xdr:row>
      <xdr:rowOff>104775</xdr:rowOff>
    </xdr:to>
    <xdr:graphicFrame>
      <xdr:nvGraphicFramePr>
        <xdr:cNvPr id="1" name="Chart 1"/>
        <xdr:cNvGraphicFramePr/>
      </xdr:nvGraphicFramePr>
      <xdr:xfrm>
        <a:off x="9525" y="8039100"/>
        <a:ext cx="10010775" cy="22764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75</xdr:row>
      <xdr:rowOff>38100</xdr:rowOff>
    </xdr:from>
    <xdr:to>
      <xdr:col>14</xdr:col>
      <xdr:colOff>1057275</xdr:colOff>
      <xdr:row>89</xdr:row>
      <xdr:rowOff>152400</xdr:rowOff>
    </xdr:to>
    <xdr:graphicFrame>
      <xdr:nvGraphicFramePr>
        <xdr:cNvPr id="2" name="Chart 2"/>
        <xdr:cNvGraphicFramePr/>
      </xdr:nvGraphicFramePr>
      <xdr:xfrm>
        <a:off x="9525" y="12839700"/>
        <a:ext cx="10001250" cy="23812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60</xdr:row>
      <xdr:rowOff>47625</xdr:rowOff>
    </xdr:from>
    <xdr:to>
      <xdr:col>14</xdr:col>
      <xdr:colOff>1066800</xdr:colOff>
      <xdr:row>74</xdr:row>
      <xdr:rowOff>114300</xdr:rowOff>
    </xdr:to>
    <xdr:graphicFrame>
      <xdr:nvGraphicFramePr>
        <xdr:cNvPr id="3" name="Chart 3"/>
        <xdr:cNvGraphicFramePr/>
      </xdr:nvGraphicFramePr>
      <xdr:xfrm>
        <a:off x="9525" y="10420350"/>
        <a:ext cx="10010775" cy="23336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0</xdr:rowOff>
    </xdr:from>
    <xdr:to>
      <xdr:col>8</xdr:col>
      <xdr:colOff>714375</xdr:colOff>
      <xdr:row>85</xdr:row>
      <xdr:rowOff>190500</xdr:rowOff>
    </xdr:to>
    <xdr:graphicFrame>
      <xdr:nvGraphicFramePr>
        <xdr:cNvPr id="1" name="Chart 1"/>
        <xdr:cNvGraphicFramePr/>
      </xdr:nvGraphicFramePr>
      <xdr:xfrm>
        <a:off x="9525" y="7658100"/>
        <a:ext cx="4638675" cy="6353175"/>
      </xdr:xfrm>
      <a:graphic>
        <a:graphicData uri="http://schemas.openxmlformats.org/drawingml/2006/chart">
          <c:chart xmlns:c="http://schemas.openxmlformats.org/drawingml/2006/chart" r:id="rId1"/>
        </a:graphicData>
      </a:graphic>
    </xdr:graphicFrame>
    <xdr:clientData/>
  </xdr:twoCellAnchor>
  <xdr:twoCellAnchor>
    <xdr:from>
      <xdr:col>9</xdr:col>
      <xdr:colOff>123825</xdr:colOff>
      <xdr:row>47</xdr:row>
      <xdr:rowOff>0</xdr:rowOff>
    </xdr:from>
    <xdr:to>
      <xdr:col>15</xdr:col>
      <xdr:colOff>552450</xdr:colOff>
      <xdr:row>62</xdr:row>
      <xdr:rowOff>142875</xdr:rowOff>
    </xdr:to>
    <xdr:graphicFrame>
      <xdr:nvGraphicFramePr>
        <xdr:cNvPr id="2" name="Chart 2"/>
        <xdr:cNvGraphicFramePr/>
      </xdr:nvGraphicFramePr>
      <xdr:xfrm>
        <a:off x="4800600" y="7658100"/>
        <a:ext cx="5076825" cy="2600325"/>
      </xdr:xfrm>
      <a:graphic>
        <a:graphicData uri="http://schemas.openxmlformats.org/drawingml/2006/chart">
          <c:chart xmlns:c="http://schemas.openxmlformats.org/drawingml/2006/chart" r:id="rId2"/>
        </a:graphicData>
      </a:graphic>
    </xdr:graphicFrame>
    <xdr:clientData/>
  </xdr:twoCellAnchor>
  <xdr:twoCellAnchor>
    <xdr:from>
      <xdr:col>9</xdr:col>
      <xdr:colOff>123825</xdr:colOff>
      <xdr:row>63</xdr:row>
      <xdr:rowOff>76200</xdr:rowOff>
    </xdr:from>
    <xdr:to>
      <xdr:col>15</xdr:col>
      <xdr:colOff>552450</xdr:colOff>
      <xdr:row>85</xdr:row>
      <xdr:rowOff>190500</xdr:rowOff>
    </xdr:to>
    <xdr:graphicFrame>
      <xdr:nvGraphicFramePr>
        <xdr:cNvPr id="3" name="Chart 3"/>
        <xdr:cNvGraphicFramePr/>
      </xdr:nvGraphicFramePr>
      <xdr:xfrm>
        <a:off x="4800600" y="10353675"/>
        <a:ext cx="5076825" cy="36576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35</xdr:row>
      <xdr:rowOff>9525</xdr:rowOff>
    </xdr:from>
    <xdr:to>
      <xdr:col>13</xdr:col>
      <xdr:colOff>866775</xdr:colOff>
      <xdr:row>54</xdr:row>
      <xdr:rowOff>95250</xdr:rowOff>
    </xdr:to>
    <xdr:graphicFrame>
      <xdr:nvGraphicFramePr>
        <xdr:cNvPr id="1" name="Chart 1"/>
        <xdr:cNvGraphicFramePr/>
      </xdr:nvGraphicFramePr>
      <xdr:xfrm>
        <a:off x="4705350" y="7219950"/>
        <a:ext cx="4333875" cy="3162300"/>
      </xdr:xfrm>
      <a:graphic>
        <a:graphicData uri="http://schemas.openxmlformats.org/drawingml/2006/chart">
          <c:chart xmlns:c="http://schemas.openxmlformats.org/drawingml/2006/chart" r:id="rId1"/>
        </a:graphicData>
      </a:graphic>
    </xdr:graphicFrame>
    <xdr:clientData/>
  </xdr:twoCellAnchor>
  <xdr:twoCellAnchor>
    <xdr:from>
      <xdr:col>8</xdr:col>
      <xdr:colOff>114300</xdr:colOff>
      <xdr:row>55</xdr:row>
      <xdr:rowOff>57150</xdr:rowOff>
    </xdr:from>
    <xdr:to>
      <xdr:col>14</xdr:col>
      <xdr:colOff>0</xdr:colOff>
      <xdr:row>72</xdr:row>
      <xdr:rowOff>152400</xdr:rowOff>
    </xdr:to>
    <xdr:graphicFrame>
      <xdr:nvGraphicFramePr>
        <xdr:cNvPr id="2" name="Chart 2"/>
        <xdr:cNvGraphicFramePr/>
      </xdr:nvGraphicFramePr>
      <xdr:xfrm>
        <a:off x="4705350" y="10506075"/>
        <a:ext cx="4343400" cy="284797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35</xdr:row>
      <xdr:rowOff>9525</xdr:rowOff>
    </xdr:from>
    <xdr:to>
      <xdr:col>7</xdr:col>
      <xdr:colOff>28575</xdr:colOff>
      <xdr:row>72</xdr:row>
      <xdr:rowOff>142875</xdr:rowOff>
    </xdr:to>
    <xdr:graphicFrame>
      <xdr:nvGraphicFramePr>
        <xdr:cNvPr id="3" name="Chart 3"/>
        <xdr:cNvGraphicFramePr/>
      </xdr:nvGraphicFramePr>
      <xdr:xfrm>
        <a:off x="9525" y="7219950"/>
        <a:ext cx="4552950" cy="61245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9</xdr:col>
      <xdr:colOff>19050</xdr:colOff>
      <xdr:row>85</xdr:row>
      <xdr:rowOff>133350</xdr:rowOff>
    </xdr:to>
    <xdr:graphicFrame>
      <xdr:nvGraphicFramePr>
        <xdr:cNvPr id="1" name="Chart 1"/>
        <xdr:cNvGraphicFramePr/>
      </xdr:nvGraphicFramePr>
      <xdr:xfrm>
        <a:off x="9525" y="7248525"/>
        <a:ext cx="4219575" cy="6229350"/>
      </xdr:xfrm>
      <a:graphic>
        <a:graphicData uri="http://schemas.openxmlformats.org/drawingml/2006/chart">
          <c:chart xmlns:c="http://schemas.openxmlformats.org/drawingml/2006/chart" r:id="rId1"/>
        </a:graphicData>
      </a:graphic>
    </xdr:graphicFrame>
    <xdr:clientData/>
  </xdr:twoCellAnchor>
  <xdr:twoCellAnchor>
    <xdr:from>
      <xdr:col>9</xdr:col>
      <xdr:colOff>142875</xdr:colOff>
      <xdr:row>49</xdr:row>
      <xdr:rowOff>0</xdr:rowOff>
    </xdr:from>
    <xdr:to>
      <xdr:col>14</xdr:col>
      <xdr:colOff>561975</xdr:colOff>
      <xdr:row>60</xdr:row>
      <xdr:rowOff>76200</xdr:rowOff>
    </xdr:to>
    <xdr:graphicFrame>
      <xdr:nvGraphicFramePr>
        <xdr:cNvPr id="2" name="Chart 2"/>
        <xdr:cNvGraphicFramePr/>
      </xdr:nvGraphicFramePr>
      <xdr:xfrm>
        <a:off x="4352925" y="7248525"/>
        <a:ext cx="4410075" cy="1857375"/>
      </xdr:xfrm>
      <a:graphic>
        <a:graphicData uri="http://schemas.openxmlformats.org/drawingml/2006/chart">
          <c:chart xmlns:c="http://schemas.openxmlformats.org/drawingml/2006/chart" r:id="rId2"/>
        </a:graphicData>
      </a:graphic>
    </xdr:graphicFrame>
    <xdr:clientData/>
  </xdr:twoCellAnchor>
  <xdr:twoCellAnchor>
    <xdr:from>
      <xdr:col>9</xdr:col>
      <xdr:colOff>142875</xdr:colOff>
      <xdr:row>60</xdr:row>
      <xdr:rowOff>190500</xdr:rowOff>
    </xdr:from>
    <xdr:to>
      <xdr:col>14</xdr:col>
      <xdr:colOff>552450</xdr:colOff>
      <xdr:row>72</xdr:row>
      <xdr:rowOff>85725</xdr:rowOff>
    </xdr:to>
    <xdr:graphicFrame>
      <xdr:nvGraphicFramePr>
        <xdr:cNvPr id="3" name="Chart 3"/>
        <xdr:cNvGraphicFramePr/>
      </xdr:nvGraphicFramePr>
      <xdr:xfrm>
        <a:off x="4352925" y="9220200"/>
        <a:ext cx="4400550" cy="1971675"/>
      </xdr:xfrm>
      <a:graphic>
        <a:graphicData uri="http://schemas.openxmlformats.org/drawingml/2006/chart">
          <c:chart xmlns:c="http://schemas.openxmlformats.org/drawingml/2006/chart" r:id="rId3"/>
        </a:graphicData>
      </a:graphic>
    </xdr:graphicFrame>
    <xdr:clientData/>
  </xdr:twoCellAnchor>
  <xdr:twoCellAnchor>
    <xdr:from>
      <xdr:col>9</xdr:col>
      <xdr:colOff>152400</xdr:colOff>
      <xdr:row>72</xdr:row>
      <xdr:rowOff>180975</xdr:rowOff>
    </xdr:from>
    <xdr:to>
      <xdr:col>14</xdr:col>
      <xdr:colOff>542925</xdr:colOff>
      <xdr:row>85</xdr:row>
      <xdr:rowOff>133350</xdr:rowOff>
    </xdr:to>
    <xdr:graphicFrame>
      <xdr:nvGraphicFramePr>
        <xdr:cNvPr id="4" name="Chart 4"/>
        <xdr:cNvGraphicFramePr/>
      </xdr:nvGraphicFramePr>
      <xdr:xfrm>
        <a:off x="4362450" y="11287125"/>
        <a:ext cx="4381500" cy="2190750"/>
      </xdr:xfrm>
      <a:graphic>
        <a:graphicData uri="http://schemas.openxmlformats.org/drawingml/2006/chart">
          <c:chart xmlns:c="http://schemas.openxmlformats.org/drawingml/2006/chart" r:id="rId4"/>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152400</xdr:rowOff>
    </xdr:from>
    <xdr:to>
      <xdr:col>16</xdr:col>
      <xdr:colOff>762000</xdr:colOff>
      <xdr:row>87</xdr:row>
      <xdr:rowOff>0</xdr:rowOff>
    </xdr:to>
    <xdr:graphicFrame>
      <xdr:nvGraphicFramePr>
        <xdr:cNvPr id="1" name="Chart 1"/>
        <xdr:cNvGraphicFramePr/>
      </xdr:nvGraphicFramePr>
      <xdr:xfrm>
        <a:off x="0" y="10439400"/>
        <a:ext cx="13192125" cy="4572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87</xdr:row>
      <xdr:rowOff>190500</xdr:rowOff>
    </xdr:from>
    <xdr:to>
      <xdr:col>16</xdr:col>
      <xdr:colOff>742950</xdr:colOff>
      <xdr:row>110</xdr:row>
      <xdr:rowOff>0</xdr:rowOff>
    </xdr:to>
    <xdr:graphicFrame>
      <xdr:nvGraphicFramePr>
        <xdr:cNvPr id="2" name="Chart 2"/>
        <xdr:cNvGraphicFramePr/>
      </xdr:nvGraphicFramePr>
      <xdr:xfrm>
        <a:off x="0" y="15201900"/>
        <a:ext cx="13173075" cy="4410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71</xdr:row>
      <xdr:rowOff>9525</xdr:rowOff>
    </xdr:from>
    <xdr:to>
      <xdr:col>22</xdr:col>
      <xdr:colOff>381000</xdr:colOff>
      <xdr:row>83</xdr:row>
      <xdr:rowOff>180975</xdr:rowOff>
    </xdr:to>
    <xdr:graphicFrame>
      <xdr:nvGraphicFramePr>
        <xdr:cNvPr id="1" name="Chart 50"/>
        <xdr:cNvGraphicFramePr/>
      </xdr:nvGraphicFramePr>
      <xdr:xfrm>
        <a:off x="5010150" y="12049125"/>
        <a:ext cx="4981575" cy="21145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43</xdr:row>
      <xdr:rowOff>9525</xdr:rowOff>
    </xdr:from>
    <xdr:to>
      <xdr:col>22</xdr:col>
      <xdr:colOff>400050</xdr:colOff>
      <xdr:row>56</xdr:row>
      <xdr:rowOff>38100</xdr:rowOff>
    </xdr:to>
    <xdr:graphicFrame>
      <xdr:nvGraphicFramePr>
        <xdr:cNvPr id="2" name="Chart 51"/>
        <xdr:cNvGraphicFramePr/>
      </xdr:nvGraphicFramePr>
      <xdr:xfrm>
        <a:off x="9525" y="7515225"/>
        <a:ext cx="10001250" cy="2133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57</xdr:row>
      <xdr:rowOff>0</xdr:rowOff>
    </xdr:from>
    <xdr:to>
      <xdr:col>22</xdr:col>
      <xdr:colOff>390525</xdr:colOff>
      <xdr:row>69</xdr:row>
      <xdr:rowOff>133350</xdr:rowOff>
    </xdr:to>
    <xdr:graphicFrame>
      <xdr:nvGraphicFramePr>
        <xdr:cNvPr id="3" name="Chart 52"/>
        <xdr:cNvGraphicFramePr/>
      </xdr:nvGraphicFramePr>
      <xdr:xfrm>
        <a:off x="9525" y="9772650"/>
        <a:ext cx="9991725" cy="20764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71</xdr:row>
      <xdr:rowOff>0</xdr:rowOff>
    </xdr:from>
    <xdr:to>
      <xdr:col>10</xdr:col>
      <xdr:colOff>304800</xdr:colOff>
      <xdr:row>83</xdr:row>
      <xdr:rowOff>180975</xdr:rowOff>
    </xdr:to>
    <xdr:graphicFrame>
      <xdr:nvGraphicFramePr>
        <xdr:cNvPr id="4" name="Chart 49"/>
        <xdr:cNvGraphicFramePr/>
      </xdr:nvGraphicFramePr>
      <xdr:xfrm>
        <a:off x="9525" y="12039600"/>
        <a:ext cx="4867275" cy="212407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18</xdr:col>
      <xdr:colOff>657225</xdr:colOff>
      <xdr:row>54</xdr:row>
      <xdr:rowOff>0</xdr:rowOff>
    </xdr:to>
    <xdr:graphicFrame>
      <xdr:nvGraphicFramePr>
        <xdr:cNvPr id="1" name="Chart 9"/>
        <xdr:cNvGraphicFramePr/>
      </xdr:nvGraphicFramePr>
      <xdr:xfrm>
        <a:off x="9525" y="7562850"/>
        <a:ext cx="9277350"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55</xdr:row>
      <xdr:rowOff>0</xdr:rowOff>
    </xdr:from>
    <xdr:to>
      <xdr:col>18</xdr:col>
      <xdr:colOff>657225</xdr:colOff>
      <xdr:row>74</xdr:row>
      <xdr:rowOff>152400</xdr:rowOff>
    </xdr:to>
    <xdr:graphicFrame>
      <xdr:nvGraphicFramePr>
        <xdr:cNvPr id="2" name="Chart 10"/>
        <xdr:cNvGraphicFramePr/>
      </xdr:nvGraphicFramePr>
      <xdr:xfrm>
        <a:off x="9525" y="10963275"/>
        <a:ext cx="9277350" cy="3228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9525</xdr:rowOff>
    </xdr:from>
    <xdr:to>
      <xdr:col>10</xdr:col>
      <xdr:colOff>571500</xdr:colOff>
      <xdr:row>83</xdr:row>
      <xdr:rowOff>142875</xdr:rowOff>
    </xdr:to>
    <xdr:graphicFrame>
      <xdr:nvGraphicFramePr>
        <xdr:cNvPr id="1" name="Chart 34"/>
        <xdr:cNvGraphicFramePr/>
      </xdr:nvGraphicFramePr>
      <xdr:xfrm>
        <a:off x="9525" y="7648575"/>
        <a:ext cx="4314825" cy="6286500"/>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45</xdr:row>
      <xdr:rowOff>19050</xdr:rowOff>
    </xdr:from>
    <xdr:to>
      <xdr:col>20</xdr:col>
      <xdr:colOff>790575</xdr:colOff>
      <xdr:row>64</xdr:row>
      <xdr:rowOff>9525</xdr:rowOff>
    </xdr:to>
    <xdr:graphicFrame>
      <xdr:nvGraphicFramePr>
        <xdr:cNvPr id="2" name="Chart 35"/>
        <xdr:cNvGraphicFramePr/>
      </xdr:nvGraphicFramePr>
      <xdr:xfrm>
        <a:off x="4533900" y="7658100"/>
        <a:ext cx="4514850" cy="3067050"/>
      </xdr:xfrm>
      <a:graphic>
        <a:graphicData uri="http://schemas.openxmlformats.org/drawingml/2006/chart">
          <c:chart xmlns:c="http://schemas.openxmlformats.org/drawingml/2006/chart" r:id="rId2"/>
        </a:graphicData>
      </a:graphic>
    </xdr:graphicFrame>
    <xdr:clientData/>
  </xdr:twoCellAnchor>
  <xdr:twoCellAnchor>
    <xdr:from>
      <xdr:col>11</xdr:col>
      <xdr:colOff>133350</xdr:colOff>
      <xdr:row>65</xdr:row>
      <xdr:rowOff>19050</xdr:rowOff>
    </xdr:from>
    <xdr:to>
      <xdr:col>20</xdr:col>
      <xdr:colOff>781050</xdr:colOff>
      <xdr:row>83</xdr:row>
      <xdr:rowOff>152400</xdr:rowOff>
    </xdr:to>
    <xdr:graphicFrame>
      <xdr:nvGraphicFramePr>
        <xdr:cNvPr id="3" name="Chart 36"/>
        <xdr:cNvGraphicFramePr/>
      </xdr:nvGraphicFramePr>
      <xdr:xfrm>
        <a:off x="4533900" y="10896600"/>
        <a:ext cx="4505325" cy="30480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542925</xdr:colOff>
      <xdr:row>0</xdr:row>
      <xdr:rowOff>0</xdr:rowOff>
    </xdr:to>
    <xdr:sp fLocksText="0">
      <xdr:nvSpPr>
        <xdr:cNvPr id="1" name="TextBox 4"/>
        <xdr:cNvSpPr txBox="1">
          <a:spLocks noChangeArrowheads="1"/>
        </xdr:cNvSpPr>
      </xdr:nvSpPr>
      <xdr:spPr>
        <a:xfrm>
          <a:off x="38957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2" name="TextBox 5"/>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3" name="TextBox 7"/>
        <xdr:cNvSpPr txBox="1">
          <a:spLocks noChangeArrowheads="1"/>
        </xdr:cNvSpPr>
      </xdr:nvSpPr>
      <xdr:spPr>
        <a:xfrm>
          <a:off x="28575" y="0"/>
          <a:ext cx="3524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4</xdr:col>
      <xdr:colOff>28575</xdr:colOff>
      <xdr:row>0</xdr:row>
      <xdr:rowOff>0</xdr:rowOff>
    </xdr:from>
    <xdr:to>
      <xdr:col>5</xdr:col>
      <xdr:colOff>0</xdr:colOff>
      <xdr:row>0</xdr:row>
      <xdr:rowOff>0</xdr:rowOff>
    </xdr:to>
    <xdr:sp fLocksText="0">
      <xdr:nvSpPr>
        <xdr:cNvPr id="4" name="TextBox 8"/>
        <xdr:cNvSpPr txBox="1">
          <a:spLocks noChangeArrowheads="1"/>
        </xdr:cNvSpPr>
      </xdr:nvSpPr>
      <xdr:spPr>
        <a:xfrm>
          <a:off x="3895725" y="0"/>
          <a:ext cx="5143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5" name="TextBox 9"/>
        <xdr:cNvSpPr txBox="1">
          <a:spLocks noChangeArrowheads="1"/>
        </xdr:cNvSpPr>
      </xdr:nvSpPr>
      <xdr:spPr>
        <a:xfrm>
          <a:off x="533400" y="0"/>
          <a:ext cx="27813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6" name="TextBox 11"/>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7" name="TextBox 12"/>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8" name="TextBox 17"/>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9" name="TextBox 18"/>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19050</xdr:colOff>
      <xdr:row>0</xdr:row>
      <xdr:rowOff>0</xdr:rowOff>
    </xdr:from>
    <xdr:to>
      <xdr:col>0</xdr:col>
      <xdr:colOff>371475</xdr:colOff>
      <xdr:row>0</xdr:row>
      <xdr:rowOff>0</xdr:rowOff>
    </xdr:to>
    <xdr:sp fLocksText="0">
      <xdr:nvSpPr>
        <xdr:cNvPr id="10" name="TextBox 19"/>
        <xdr:cNvSpPr txBox="1">
          <a:spLocks noChangeArrowheads="1"/>
        </xdr:cNvSpPr>
      </xdr:nvSpPr>
      <xdr:spPr>
        <a:xfrm>
          <a:off x="19050" y="0"/>
          <a:ext cx="3524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19050</xdr:colOff>
      <xdr:row>0</xdr:row>
      <xdr:rowOff>0</xdr:rowOff>
    </xdr:from>
    <xdr:to>
      <xdr:col>3</xdr:col>
      <xdr:colOff>2190750</xdr:colOff>
      <xdr:row>0</xdr:row>
      <xdr:rowOff>0</xdr:rowOff>
    </xdr:to>
    <xdr:sp fLocksText="0">
      <xdr:nvSpPr>
        <xdr:cNvPr id="11" name="TextBox 20"/>
        <xdr:cNvSpPr txBox="1">
          <a:spLocks noChangeArrowheads="1"/>
        </xdr:cNvSpPr>
      </xdr:nvSpPr>
      <xdr:spPr>
        <a:xfrm>
          <a:off x="533400" y="0"/>
          <a:ext cx="27813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2" name="TextBox 22"/>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3" name="TextBox 23"/>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4" name="TextBox 28"/>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5" name="TextBox 29"/>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4</xdr:col>
      <xdr:colOff>542925</xdr:colOff>
      <xdr:row>0</xdr:row>
      <xdr:rowOff>0</xdr:rowOff>
    </xdr:to>
    <xdr:sp fLocksText="0">
      <xdr:nvSpPr>
        <xdr:cNvPr id="16" name="TextBox 34"/>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7" name="TextBox 35"/>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0</xdr:row>
      <xdr:rowOff>0</xdr:rowOff>
    </xdr:from>
    <xdr:to>
      <xdr:col>5</xdr:col>
      <xdr:colOff>0</xdr:colOff>
      <xdr:row>0</xdr:row>
      <xdr:rowOff>0</xdr:rowOff>
    </xdr:to>
    <xdr:sp fLocksText="0">
      <xdr:nvSpPr>
        <xdr:cNvPr id="18" name="TextBox 40"/>
        <xdr:cNvSpPr txBox="1">
          <a:spLocks noChangeArrowheads="1"/>
        </xdr:cNvSpPr>
      </xdr:nvSpPr>
      <xdr:spPr>
        <a:xfrm>
          <a:off x="3886200" y="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0</xdr:row>
      <xdr:rowOff>0</xdr:rowOff>
    </xdr:from>
    <xdr:to>
      <xdr:col>9</xdr:col>
      <xdr:colOff>0</xdr:colOff>
      <xdr:row>0</xdr:row>
      <xdr:rowOff>0</xdr:rowOff>
    </xdr:to>
    <xdr:sp fLocksText="0">
      <xdr:nvSpPr>
        <xdr:cNvPr id="19" name="TextBox 41"/>
        <xdr:cNvSpPr txBox="1">
          <a:spLocks noChangeArrowheads="1"/>
        </xdr:cNvSpPr>
      </xdr:nvSpPr>
      <xdr:spPr>
        <a:xfrm>
          <a:off x="5581650" y="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28575</xdr:colOff>
      <xdr:row>0</xdr:row>
      <xdr:rowOff>0</xdr:rowOff>
    </xdr:from>
    <xdr:to>
      <xdr:col>0</xdr:col>
      <xdr:colOff>381000</xdr:colOff>
      <xdr:row>0</xdr:row>
      <xdr:rowOff>0</xdr:rowOff>
    </xdr:to>
    <xdr:sp fLocksText="0">
      <xdr:nvSpPr>
        <xdr:cNvPr id="20" name="TextBox 43"/>
        <xdr:cNvSpPr txBox="1">
          <a:spLocks noChangeArrowheads="1"/>
        </xdr:cNvSpPr>
      </xdr:nvSpPr>
      <xdr:spPr>
        <a:xfrm>
          <a:off x="28575" y="0"/>
          <a:ext cx="3524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0</xdr:row>
      <xdr:rowOff>0</xdr:rowOff>
    </xdr:from>
    <xdr:to>
      <xdr:col>3</xdr:col>
      <xdr:colOff>2181225</xdr:colOff>
      <xdr:row>0</xdr:row>
      <xdr:rowOff>0</xdr:rowOff>
    </xdr:to>
    <xdr:sp fLocksText="0">
      <xdr:nvSpPr>
        <xdr:cNvPr id="21" name="TextBox 44"/>
        <xdr:cNvSpPr txBox="1">
          <a:spLocks noChangeArrowheads="1"/>
        </xdr:cNvSpPr>
      </xdr:nvSpPr>
      <xdr:spPr>
        <a:xfrm>
          <a:off x="523875" y="0"/>
          <a:ext cx="27813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2" name="TextBox 85"/>
        <xdr:cNvSpPr txBox="1">
          <a:spLocks noChangeArrowheads="1"/>
        </xdr:cNvSpPr>
      </xdr:nvSpPr>
      <xdr:spPr>
        <a:xfrm>
          <a:off x="3886200" y="12782550"/>
          <a:ext cx="5048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3" name="TextBox 86"/>
        <xdr:cNvSpPr txBox="1">
          <a:spLocks noChangeArrowheads="1"/>
        </xdr:cNvSpPr>
      </xdr:nvSpPr>
      <xdr:spPr>
        <a:xfrm>
          <a:off x="5581650" y="1278255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4" name="TextBox 87"/>
        <xdr:cNvSpPr txBox="1">
          <a:spLocks noChangeArrowheads="1"/>
        </xdr:cNvSpPr>
      </xdr:nvSpPr>
      <xdr:spPr>
        <a:xfrm>
          <a:off x="3886200" y="12782550"/>
          <a:ext cx="5048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5" name="TextBox 88"/>
        <xdr:cNvSpPr txBox="1">
          <a:spLocks noChangeArrowheads="1"/>
        </xdr:cNvSpPr>
      </xdr:nvSpPr>
      <xdr:spPr>
        <a:xfrm>
          <a:off x="5581650" y="1278255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4</xdr:col>
      <xdr:colOff>523875</xdr:colOff>
      <xdr:row>85</xdr:row>
      <xdr:rowOff>0</xdr:rowOff>
    </xdr:to>
    <xdr:sp fLocksText="0">
      <xdr:nvSpPr>
        <xdr:cNvPr id="26" name="TextBox 89"/>
        <xdr:cNvSpPr txBox="1">
          <a:spLocks noChangeArrowheads="1"/>
        </xdr:cNvSpPr>
      </xdr:nvSpPr>
      <xdr:spPr>
        <a:xfrm>
          <a:off x="3886200" y="12782550"/>
          <a:ext cx="50482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7" name="TextBox 90"/>
        <xdr:cNvSpPr txBox="1">
          <a:spLocks noChangeArrowheads="1"/>
        </xdr:cNvSpPr>
      </xdr:nvSpPr>
      <xdr:spPr>
        <a:xfrm>
          <a:off x="5581650" y="1278255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4</xdr:col>
      <xdr:colOff>19050</xdr:colOff>
      <xdr:row>85</xdr:row>
      <xdr:rowOff>0</xdr:rowOff>
    </xdr:from>
    <xdr:to>
      <xdr:col>5</xdr:col>
      <xdr:colOff>0</xdr:colOff>
      <xdr:row>85</xdr:row>
      <xdr:rowOff>0</xdr:rowOff>
    </xdr:to>
    <xdr:sp fLocksText="0">
      <xdr:nvSpPr>
        <xdr:cNvPr id="28" name="TextBox 91"/>
        <xdr:cNvSpPr txBox="1">
          <a:spLocks noChangeArrowheads="1"/>
        </xdr:cNvSpPr>
      </xdr:nvSpPr>
      <xdr:spPr>
        <a:xfrm>
          <a:off x="3886200" y="12782550"/>
          <a:ext cx="5238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8</xdr:col>
      <xdr:colOff>28575</xdr:colOff>
      <xdr:row>85</xdr:row>
      <xdr:rowOff>0</xdr:rowOff>
    </xdr:from>
    <xdr:to>
      <xdr:col>9</xdr:col>
      <xdr:colOff>0</xdr:colOff>
      <xdr:row>85</xdr:row>
      <xdr:rowOff>0</xdr:rowOff>
    </xdr:to>
    <xdr:sp fLocksText="0">
      <xdr:nvSpPr>
        <xdr:cNvPr id="29" name="TextBox 92"/>
        <xdr:cNvSpPr txBox="1">
          <a:spLocks noChangeArrowheads="1"/>
        </xdr:cNvSpPr>
      </xdr:nvSpPr>
      <xdr:spPr>
        <a:xfrm>
          <a:off x="5581650" y="12782550"/>
          <a:ext cx="60960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Total</a:t>
          </a:r>
        </a:p>
      </xdr:txBody>
    </xdr:sp>
    <xdr:clientData fLocksWithSheet="0"/>
  </xdr:twoCellAnchor>
  <xdr:twoCellAnchor>
    <xdr:from>
      <xdr:col>0</xdr:col>
      <xdr:colOff>57150</xdr:colOff>
      <xdr:row>85</xdr:row>
      <xdr:rowOff>0</xdr:rowOff>
    </xdr:from>
    <xdr:to>
      <xdr:col>0</xdr:col>
      <xdr:colOff>342900</xdr:colOff>
      <xdr:row>85</xdr:row>
      <xdr:rowOff>0</xdr:rowOff>
    </xdr:to>
    <xdr:sp fLocksText="0">
      <xdr:nvSpPr>
        <xdr:cNvPr id="30" name="TextBox 93"/>
        <xdr:cNvSpPr txBox="1">
          <a:spLocks noChangeArrowheads="1"/>
        </xdr:cNvSpPr>
      </xdr:nvSpPr>
      <xdr:spPr>
        <a:xfrm>
          <a:off x="57150" y="12782550"/>
          <a:ext cx="285750"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CÓD</a:t>
          </a:r>
        </a:p>
      </xdr:txBody>
    </xdr:sp>
    <xdr:clientData fLocksWithSheet="0"/>
  </xdr:twoCellAnchor>
  <xdr:twoCellAnchor>
    <xdr:from>
      <xdr:col>2</xdr:col>
      <xdr:colOff>9525</xdr:colOff>
      <xdr:row>85</xdr:row>
      <xdr:rowOff>0</xdr:rowOff>
    </xdr:from>
    <xdr:to>
      <xdr:col>3</xdr:col>
      <xdr:colOff>2476500</xdr:colOff>
      <xdr:row>85</xdr:row>
      <xdr:rowOff>0</xdr:rowOff>
    </xdr:to>
    <xdr:sp fLocksText="0">
      <xdr:nvSpPr>
        <xdr:cNvPr id="31" name="TextBox 94"/>
        <xdr:cNvSpPr txBox="1">
          <a:spLocks noChangeArrowheads="1"/>
        </xdr:cNvSpPr>
      </xdr:nvSpPr>
      <xdr:spPr>
        <a:xfrm>
          <a:off x="523875" y="12782550"/>
          <a:ext cx="3076575" cy="0"/>
        </a:xfrm>
        <a:prstGeom prst="rect">
          <a:avLst/>
        </a:prstGeom>
        <a:solidFill>
          <a:srgbClr val="FFE2A7"/>
        </a:solidFill>
        <a:ln w="9525" cmpd="sng">
          <a:noFill/>
        </a:ln>
      </xdr:spPr>
      <xdr:txBody>
        <a:bodyPr vertOverflow="clip" wrap="square" anchor="ctr"/>
        <a:p>
          <a:pPr algn="ctr">
            <a:defRPr/>
          </a:pPr>
          <a:r>
            <a:rPr lang="en-US" cap="none" sz="800" b="1" i="0" u="none" baseline="0">
              <a:latin typeface="Arial"/>
              <a:ea typeface="Arial"/>
              <a:cs typeface="Arial"/>
            </a:rPr>
            <a:t>ESPÉCIES DE BENEFÍCIOS</a:t>
          </a:r>
        </a:p>
      </xdr:txBody>
    </xdr:sp>
    <xdr:clientData fLocksWithSheet="0"/>
  </xdr:twoCellAnchor>
  <xdr:twoCellAnchor>
    <xdr:from>
      <xdr:col>0</xdr:col>
      <xdr:colOff>19050</xdr:colOff>
      <xdr:row>128</xdr:row>
      <xdr:rowOff>0</xdr:rowOff>
    </xdr:from>
    <xdr:to>
      <xdr:col>5</xdr:col>
      <xdr:colOff>152400</xdr:colOff>
      <xdr:row>147</xdr:row>
      <xdr:rowOff>9525</xdr:rowOff>
    </xdr:to>
    <xdr:graphicFrame>
      <xdr:nvGraphicFramePr>
        <xdr:cNvPr id="32" name="Chart 100"/>
        <xdr:cNvGraphicFramePr/>
      </xdr:nvGraphicFramePr>
      <xdr:xfrm>
        <a:off x="19050" y="20088225"/>
        <a:ext cx="4543425" cy="2724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147</xdr:row>
      <xdr:rowOff>95250</xdr:rowOff>
    </xdr:from>
    <xdr:to>
      <xdr:col>5</xdr:col>
      <xdr:colOff>152400</xdr:colOff>
      <xdr:row>166</xdr:row>
      <xdr:rowOff>47625</xdr:rowOff>
    </xdr:to>
    <xdr:graphicFrame>
      <xdr:nvGraphicFramePr>
        <xdr:cNvPr id="33" name="Chart 101"/>
        <xdr:cNvGraphicFramePr/>
      </xdr:nvGraphicFramePr>
      <xdr:xfrm>
        <a:off x="19050" y="22898100"/>
        <a:ext cx="4543425" cy="2667000"/>
      </xdr:xfrm>
      <a:graphic>
        <a:graphicData uri="http://schemas.openxmlformats.org/drawingml/2006/chart">
          <c:chart xmlns:c="http://schemas.openxmlformats.org/drawingml/2006/chart" r:id="rId2"/>
        </a:graphicData>
      </a:graphic>
    </xdr:graphicFrame>
    <xdr:clientData/>
  </xdr:twoCellAnchor>
  <xdr:twoCellAnchor>
    <xdr:from>
      <xdr:col>5</xdr:col>
      <xdr:colOff>200025</xdr:colOff>
      <xdr:row>128</xdr:row>
      <xdr:rowOff>0</xdr:rowOff>
    </xdr:from>
    <xdr:to>
      <xdr:col>14</xdr:col>
      <xdr:colOff>476250</xdr:colOff>
      <xdr:row>147</xdr:row>
      <xdr:rowOff>9525</xdr:rowOff>
    </xdr:to>
    <xdr:graphicFrame>
      <xdr:nvGraphicFramePr>
        <xdr:cNvPr id="34" name="Chart 102"/>
        <xdr:cNvGraphicFramePr/>
      </xdr:nvGraphicFramePr>
      <xdr:xfrm>
        <a:off x="4610100" y="20088225"/>
        <a:ext cx="4419600" cy="2724150"/>
      </xdr:xfrm>
      <a:graphic>
        <a:graphicData uri="http://schemas.openxmlformats.org/drawingml/2006/chart">
          <c:chart xmlns:c="http://schemas.openxmlformats.org/drawingml/2006/chart" r:id="rId3"/>
        </a:graphicData>
      </a:graphic>
    </xdr:graphicFrame>
    <xdr:clientData/>
  </xdr:twoCellAnchor>
  <xdr:twoCellAnchor>
    <xdr:from>
      <xdr:col>5</xdr:col>
      <xdr:colOff>200025</xdr:colOff>
      <xdr:row>147</xdr:row>
      <xdr:rowOff>95250</xdr:rowOff>
    </xdr:from>
    <xdr:to>
      <xdr:col>14</xdr:col>
      <xdr:colOff>476250</xdr:colOff>
      <xdr:row>166</xdr:row>
      <xdr:rowOff>47625</xdr:rowOff>
    </xdr:to>
    <xdr:graphicFrame>
      <xdr:nvGraphicFramePr>
        <xdr:cNvPr id="35" name="Chart 103"/>
        <xdr:cNvGraphicFramePr/>
      </xdr:nvGraphicFramePr>
      <xdr:xfrm>
        <a:off x="4610100" y="22898100"/>
        <a:ext cx="4419600" cy="26670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9525</xdr:rowOff>
    </xdr:from>
    <xdr:to>
      <xdr:col>9</xdr:col>
      <xdr:colOff>390525</xdr:colOff>
      <xdr:row>86</xdr:row>
      <xdr:rowOff>133350</xdr:rowOff>
    </xdr:to>
    <xdr:graphicFrame>
      <xdr:nvGraphicFramePr>
        <xdr:cNvPr id="1" name="Chart 7"/>
        <xdr:cNvGraphicFramePr/>
      </xdr:nvGraphicFramePr>
      <xdr:xfrm>
        <a:off x="9525" y="7781925"/>
        <a:ext cx="4495800" cy="66389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47</xdr:row>
      <xdr:rowOff>9525</xdr:rowOff>
    </xdr:from>
    <xdr:to>
      <xdr:col>16</xdr:col>
      <xdr:colOff>666750</xdr:colOff>
      <xdr:row>66</xdr:row>
      <xdr:rowOff>133350</xdr:rowOff>
    </xdr:to>
    <xdr:graphicFrame>
      <xdr:nvGraphicFramePr>
        <xdr:cNvPr id="2" name="Chart 10"/>
        <xdr:cNvGraphicFramePr/>
      </xdr:nvGraphicFramePr>
      <xdr:xfrm>
        <a:off x="4657725" y="7781925"/>
        <a:ext cx="4610100" cy="3200400"/>
      </xdr:xfrm>
      <a:graphic>
        <a:graphicData uri="http://schemas.openxmlformats.org/drawingml/2006/chart">
          <c:chart xmlns:c="http://schemas.openxmlformats.org/drawingml/2006/chart" r:id="rId2"/>
        </a:graphicData>
      </a:graphic>
    </xdr:graphicFrame>
    <xdr:clientData/>
  </xdr:twoCellAnchor>
  <xdr:twoCellAnchor>
    <xdr:from>
      <xdr:col>10</xdr:col>
      <xdr:colOff>95250</xdr:colOff>
      <xdr:row>67</xdr:row>
      <xdr:rowOff>57150</xdr:rowOff>
    </xdr:from>
    <xdr:to>
      <xdr:col>16</xdr:col>
      <xdr:colOff>666750</xdr:colOff>
      <xdr:row>86</xdr:row>
      <xdr:rowOff>142875</xdr:rowOff>
    </xdr:to>
    <xdr:graphicFrame>
      <xdr:nvGraphicFramePr>
        <xdr:cNvPr id="3" name="Chart 11"/>
        <xdr:cNvGraphicFramePr/>
      </xdr:nvGraphicFramePr>
      <xdr:xfrm>
        <a:off x="4657725" y="11068050"/>
        <a:ext cx="4610100" cy="336232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69</xdr:row>
      <xdr:rowOff>0</xdr:rowOff>
    </xdr:from>
    <xdr:to>
      <xdr:col>16</xdr:col>
      <xdr:colOff>647700</xdr:colOff>
      <xdr:row>86</xdr:row>
      <xdr:rowOff>161925</xdr:rowOff>
    </xdr:to>
    <xdr:graphicFrame>
      <xdr:nvGraphicFramePr>
        <xdr:cNvPr id="1" name="Chart 1"/>
        <xdr:cNvGraphicFramePr/>
      </xdr:nvGraphicFramePr>
      <xdr:xfrm>
        <a:off x="9525" y="11229975"/>
        <a:ext cx="9934575" cy="32385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50</xdr:row>
      <xdr:rowOff>57150</xdr:rowOff>
    </xdr:from>
    <xdr:to>
      <xdr:col>16</xdr:col>
      <xdr:colOff>647700</xdr:colOff>
      <xdr:row>68</xdr:row>
      <xdr:rowOff>0</xdr:rowOff>
    </xdr:to>
    <xdr:graphicFrame>
      <xdr:nvGraphicFramePr>
        <xdr:cNvPr id="2" name="Chart 2"/>
        <xdr:cNvGraphicFramePr/>
      </xdr:nvGraphicFramePr>
      <xdr:xfrm>
        <a:off x="9525" y="7848600"/>
        <a:ext cx="9934575" cy="32004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142875</xdr:rowOff>
    </xdr:from>
    <xdr:to>
      <xdr:col>12</xdr:col>
      <xdr:colOff>66675</xdr:colOff>
      <xdr:row>83</xdr:row>
      <xdr:rowOff>142875</xdr:rowOff>
    </xdr:to>
    <xdr:graphicFrame>
      <xdr:nvGraphicFramePr>
        <xdr:cNvPr id="1" name="Chart 1"/>
        <xdr:cNvGraphicFramePr/>
      </xdr:nvGraphicFramePr>
      <xdr:xfrm>
        <a:off x="9525" y="12353925"/>
        <a:ext cx="5191125" cy="2228850"/>
      </xdr:xfrm>
      <a:graphic>
        <a:graphicData uri="http://schemas.openxmlformats.org/drawingml/2006/chart">
          <c:chart xmlns:c="http://schemas.openxmlformats.org/drawingml/2006/chart" r:id="rId1"/>
        </a:graphicData>
      </a:graphic>
    </xdr:graphicFrame>
    <xdr:clientData/>
  </xdr:twoCellAnchor>
  <xdr:twoCellAnchor>
    <xdr:from>
      <xdr:col>12</xdr:col>
      <xdr:colOff>228600</xdr:colOff>
      <xdr:row>70</xdr:row>
      <xdr:rowOff>142875</xdr:rowOff>
    </xdr:from>
    <xdr:to>
      <xdr:col>22</xdr:col>
      <xdr:colOff>428625</xdr:colOff>
      <xdr:row>83</xdr:row>
      <xdr:rowOff>133350</xdr:rowOff>
    </xdr:to>
    <xdr:graphicFrame>
      <xdr:nvGraphicFramePr>
        <xdr:cNvPr id="2" name="Chart 2"/>
        <xdr:cNvGraphicFramePr/>
      </xdr:nvGraphicFramePr>
      <xdr:xfrm>
        <a:off x="5362575" y="12353925"/>
        <a:ext cx="5181600" cy="22193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43</xdr:row>
      <xdr:rowOff>85725</xdr:rowOff>
    </xdr:from>
    <xdr:to>
      <xdr:col>22</xdr:col>
      <xdr:colOff>438150</xdr:colOff>
      <xdr:row>56</xdr:row>
      <xdr:rowOff>66675</xdr:rowOff>
    </xdr:to>
    <xdr:graphicFrame>
      <xdr:nvGraphicFramePr>
        <xdr:cNvPr id="3" name="Chart 3"/>
        <xdr:cNvGraphicFramePr/>
      </xdr:nvGraphicFramePr>
      <xdr:xfrm>
        <a:off x="9525" y="7667625"/>
        <a:ext cx="10544175" cy="22098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56</xdr:row>
      <xdr:rowOff>152400</xdr:rowOff>
    </xdr:from>
    <xdr:to>
      <xdr:col>22</xdr:col>
      <xdr:colOff>438150</xdr:colOff>
      <xdr:row>70</xdr:row>
      <xdr:rowOff>19050</xdr:rowOff>
    </xdr:to>
    <xdr:graphicFrame>
      <xdr:nvGraphicFramePr>
        <xdr:cNvPr id="4" name="Chart 4"/>
        <xdr:cNvGraphicFramePr/>
      </xdr:nvGraphicFramePr>
      <xdr:xfrm>
        <a:off x="9525" y="9963150"/>
        <a:ext cx="10544175" cy="226695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9525</xdr:rowOff>
    </xdr:from>
    <xdr:to>
      <xdr:col>18</xdr:col>
      <xdr:colOff>638175</xdr:colOff>
      <xdr:row>78</xdr:row>
      <xdr:rowOff>133350</xdr:rowOff>
    </xdr:to>
    <xdr:graphicFrame>
      <xdr:nvGraphicFramePr>
        <xdr:cNvPr id="1" name="Chart 1"/>
        <xdr:cNvGraphicFramePr/>
      </xdr:nvGraphicFramePr>
      <xdr:xfrm>
        <a:off x="9525" y="10906125"/>
        <a:ext cx="9848850" cy="33623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36</xdr:row>
      <xdr:rowOff>0</xdr:rowOff>
    </xdr:from>
    <xdr:to>
      <xdr:col>18</xdr:col>
      <xdr:colOff>638175</xdr:colOff>
      <xdr:row>56</xdr:row>
      <xdr:rowOff>152400</xdr:rowOff>
    </xdr:to>
    <xdr:graphicFrame>
      <xdr:nvGraphicFramePr>
        <xdr:cNvPr id="2" name="Chart 2"/>
        <xdr:cNvGraphicFramePr/>
      </xdr:nvGraphicFramePr>
      <xdr:xfrm>
        <a:off x="9525" y="7305675"/>
        <a:ext cx="9848850" cy="3419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cess&#227;o%20ago09%20-%20retifica&#231;&#227;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lexandre\BEPS%20jan08\Benef&#237;cios%20cessados_Base%20de%20c&#225;lculo_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2 (2)"/>
      <sheetName val="03 (2)"/>
      <sheetName val="04 (2)"/>
      <sheetName val="05 (2)"/>
      <sheetName val="06 (2)"/>
      <sheetName val="07 (2)"/>
      <sheetName val="08 (2)"/>
      <sheetName val="09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
      <sheetName val="16"/>
      <sheetName val="16a"/>
      <sheetName val="16conclusão"/>
      <sheetName val="17"/>
      <sheetName val="Espécies"/>
      <sheetName val="Cessados"/>
      <sheetName val="Suspens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4"/>
  <sheetViews>
    <sheetView showGridLines="0" workbookViewId="0" topLeftCell="A1">
      <selection activeCell="A12" sqref="A12"/>
    </sheetView>
  </sheetViews>
  <sheetFormatPr defaultColWidth="9.140625" defaultRowHeight="12.75"/>
  <cols>
    <col min="1" max="1" width="150.7109375" style="474" customWidth="1"/>
    <col min="2" max="2" width="1.57421875" style="474" customWidth="1"/>
    <col min="3" max="3" width="11.421875" style="474" bestFit="1" customWidth="1"/>
    <col min="4" max="16384" width="9.140625" style="474" customWidth="1"/>
  </cols>
  <sheetData>
    <row r="1" spans="1:3" ht="26.25" customHeight="1">
      <c r="A1" s="476" t="s">
        <v>18</v>
      </c>
      <c r="B1" s="653"/>
      <c r="C1" s="473"/>
    </row>
    <row r="2" spans="1:2" s="475" customFormat="1" ht="72" customHeight="1">
      <c r="A2" s="652" t="s">
        <v>745</v>
      </c>
      <c r="B2" s="654"/>
    </row>
    <row r="3" spans="1:2" s="475" customFormat="1" ht="9" customHeight="1">
      <c r="A3" s="477"/>
      <c r="B3" s="654"/>
    </row>
    <row r="4" spans="1:2" s="475" customFormat="1" ht="54" customHeight="1">
      <c r="A4" s="652" t="str">
        <f>"         O quadro 1 traz um resumo dos dados de benefícios da Previdência Social, do fluxo de caixa do INSS e populacionais. As informações de benefícios concedidos constam nos quadros de 2 a 8. Em "&amp;LOWER(LEFT('01'!L1,LEN('01'!L1)-5))&amp;" de "&amp;RIGHT('01'!L1,4)&amp;" foram concedidos "&amp;FIXED('01'!F31/1000,1)&amp;" mil benefícios, no valor total de R$ "&amp;FIXED('01'!G31/1000,1)&amp;" milhões. Em relação ao mês anterior, a quantidade de benefícios concedidos "&amp;IF('03'!I9&lt;0,"diminuiu","aumentou")&amp;" "&amp;FIXED(IF('03'!I9&lt;0,-'03'!I9,'03'!I9),2)&amp;"% e o valor de benefícios concedidos "&amp;IF('03'!Q9&lt;0,"caiu","subiu")&amp;" em "&amp;FIXED(IF('03'!Q9&lt;0,-'03'!Q9,'03'!Q9),2)&amp;"%. O tempo médio de concessão em "&amp;LOWER(LEFT('01'!L1,LEN('01'!L1)-5))&amp;" de "&amp;RIGHT('01'!L1,4)&amp;" foi de "&amp;'01'!I39&amp;" dias."</f>
        <v>         O quadro 1 traz um resumo dos dados de benefícios da Previdência Social, do fluxo de caixa do INSS e populacionais. As informações de benefícios concedidos constam nos quadros de 2 a 8. Em novembro de 2009 foram concedidos 377,3 mil benefícios, no valor total de R$ 270,3 milhões. Em relação ao mês anterior, a quantidade de benefícios concedidos diminuiu 0,46% e o valor de benefícios concedidos subiu em 0,28%. O tempo médio de concessão em novembro de 2009 foi de 25 dias.</v>
      </c>
      <c r="B4" s="654"/>
    </row>
    <row r="5" spans="1:2" s="475" customFormat="1" ht="9" customHeight="1">
      <c r="A5" s="477"/>
      <c r="B5" s="654"/>
    </row>
    <row r="6" spans="1:2" ht="72" customHeight="1">
      <c r="A6" s="652" t="str">
        <f>"          No quadro 9 consta o valor de créditos emitidos na concessão, que correspondem ao primeiro pagamento efetuado aos beneficiários, uma vez que esses benefícios ainda não foram incluídos no cadastro."&amp;" Os quadros de 10 a 16 trazem dados de benefícios emitidos, que compreendem os créditos encaminhados à rede bancária para pagamento de benefícios de prestação continuada que estão ativos no cadastro"&amp;". No mês de "&amp;LOWER(LEFT('01'!L1,LEN('01'!L1)-5))&amp;" de "&amp;RIGHT('01'!L1,4)&amp;", foram "&amp;FIXED('01'!H31/1000,1)&amp;" mil benefícios emitidos para pagamento, no valor total de R$ "&amp;FIXED('01'!I31/1000,1)&amp;" milhões."</f>
        <v>          No quadro 9 consta o valor de créditos emitidos na concessão, que correspondem ao primeiro pagamento efetuado aos beneficiários, uma vez que esses benefícios ainda não foram incluídos no cadastro. Os quadros de 10 a 16 trazem dados de benefícios emitidos, que compreendem os créditos encaminhados à rede bancária para pagamento de benefícios de prestação continuada que estão ativos no cadastro. No mês de novembro de 2009, foram 26.961,6 mil benefícios emitidos para pagamento, no valor total de R$ 25.207,7 milhões.</v>
      </c>
      <c r="B6" s="653"/>
    </row>
    <row r="7" spans="1:2" ht="9" customHeight="1">
      <c r="A7" s="477"/>
      <c r="B7" s="473"/>
    </row>
    <row r="8" spans="1:2" ht="72" customHeight="1">
      <c r="A8" s="652" t="str">
        <f>"          Os dados dos quadros 17 e 18 apresentam defasagem de um mês e incorporam os benefícios que foram cessados e suspensos entre a data da emissão de benefícios do mês de referência e a data da emissão do mês seguinte. Observa-se que, em "&amp;LOWER(LEFT('01'!A36,LEN('01'!A36)-5))&amp;" de "&amp;RIGHT('01'!A36,4)&amp;", a quantidade de benefícios cessados foi de "&amp;FIXED('01'!A39/1000,1)&amp;" mil, com valor total na ordem de R$ "&amp;FIXED('01'!D39/1000,1)&amp;" milhões."&amp;" A quantidade de benefícios suspensos foi de "&amp;FIXED('01'!E39/1000,1)&amp;" mil benefícios em "&amp;LOWER(LEFT('01'!A36,LEN('01'!A36)-5))&amp;" de "&amp;RIGHT('01'!A36,4)&amp;", o que resultou em "&amp;IF('18'!N10&lt;0,"uma queda","um aumento")&amp;" de "&amp;FIXED(IF('18'!N10&lt;0,-'18'!N10,'18'!N10),2)&amp;"% comparado ao resultado registrado no mês anterior."</f>
        <v>          Os dados dos quadros 17 e 18 apresentam defasagem de um mês e incorporam os benefícios que foram cessados e suspensos entre a data da emissão de benefícios do mês de referência e a data da emissão do mês seguinte. Observa-se que, em outubro de 2009, a quantidade de benefícios cessados foi de 450,7 mil, com valor total na ordem de R$ 331,9 milhões. A quantidade de benefícios suspensos foi de 18,9 mil benefícios em outubro de 2009, o que resultou em uma queda de 16,70% comparado ao resultado registrado no mês anterior.</v>
      </c>
      <c r="B8" s="473"/>
    </row>
    <row r="9" spans="1:2" ht="9" customHeight="1">
      <c r="A9" s="477"/>
      <c r="B9" s="473"/>
    </row>
    <row r="10" spans="1:2" ht="72" customHeight="1">
      <c r="A10" s="652" t="str">
        <f>"          Os requerimentos de benefícios estão relacionados no quadro 19, por Regiões e Unidades da Federação, classificados em requeridos, indeferidos e em análise. No quadro 20 é apresentada a evolução mensal"&amp;" de requerimentos, concessões e indeferimentos. Em "&amp;LOWER(LEFT('01'!L1,LEN('01'!L1)-5))&amp;" de "&amp;RIGHT('01'!L1,4)&amp;", foram "&amp;FIXED('01'!F39/1000,1)&amp;" mil benefícios requeridos e indeferidos "&amp;FIXED('01'!G39/1000,1)&amp;" mil benefícios. "&amp;"No quadro 21 é apresentado o quantitativo de benefícios em análise, de acordo com o tempo de tramitação do processo e de acordo com quem está pendente o andamento do mesmo."</f>
        <v>          Os requerimentos de benefícios estão relacionados no quadro 19, por Regiões e Unidades da Federação, classificados em requeridos, indeferidos e em análise. No quadro 20 é apresentada a evolução mensal de requerimentos, concessões e indeferimentos. Em novembro de 2009, foram 646,4 mil benefícios requeridos e indeferidos 278,9 mil benefícios. No quadro 21 é apresentado o quantitativo de benefícios em análise, de acordo com o tempo de tramitação do processo e de acordo com quem está pendente o andamento do mesmo.</v>
      </c>
      <c r="B10" s="473"/>
    </row>
    <row r="11" spans="1:2" ht="9" customHeight="1">
      <c r="A11" s="477"/>
      <c r="B11" s="473"/>
    </row>
    <row r="12" ht="54" customHeight="1">
      <c r="A12" s="652" t="str">
        <f>"          Os valores arrecadados pela Previdência Social, provenientes de todas as receitas incluídas na Guia da Previdência Social (GPS), são demonstrados nos quadros 22 a 25."&amp;" O quadro 26 mostra o Fluxo de Caixa do INSS. No mês de "&amp;LOWER(LEFT('01'!L1,LEN('01'!L1)-5))&amp;" de "&amp;RIGHT('01'!L1,4)&amp;", a Arrecadação Líquida do INSS (que corresponde aos recebimentos próprios deduzindo-se as transferências a terceiros) foi de R$ "&amp;FIXED('01'!G9/1000,1)&amp;" milhões. A despesa com benefícios do Regime Geral de Previdência Social foi da ordem de R$ "&amp;FIXED('01'!G12/1000,1)&amp;" milhões."</f>
        <v>          Os valores arrecadados pela Previdência Social, provenientes de todas as receitas incluídas na Guia da Previdência Social (GPS), são demonstrados nos quadros 22 a 25. O quadro 26 mostra o Fluxo de Caixa do INSS. No mês de novembro de 2009, a Arrecadação Líquida do INSS (que corresponde aos recebimentos próprios deduzindo-se as transferências a terceiros) foi de R$ 16.808,5 milhões. A despesa com benefícios do Regime Geral de Previdência Social foi da ordem de R$ 19.924,7 milhões.</v>
      </c>
    </row>
    <row r="13" ht="9" customHeight="1">
      <c r="A13" s="478"/>
    </row>
    <row r="14" ht="18" customHeight="1">
      <c r="A14" s="899" t="s">
        <v>23</v>
      </c>
    </row>
  </sheetData>
  <printOptions/>
  <pageMargins left="0.5905511811023623" right="0.5905511811023623" top="0.3937007874015748" bottom="0.5905511811023623" header="0.31496062992125984" footer="0.31496062992125984"/>
  <pageSetup fitToHeight="1" fitToWidth="1" horizontalDpi="1200" verticalDpi="1200" orientation="landscape"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W125"/>
  <sheetViews>
    <sheetView showGridLines="0" workbookViewId="0" topLeftCell="C87">
      <selection activeCell="T50" sqref="T50:U76"/>
    </sheetView>
  </sheetViews>
  <sheetFormatPr defaultColWidth="9.140625" defaultRowHeight="12.75"/>
  <cols>
    <col min="1" max="1" width="5.7109375" style="65" customWidth="1"/>
    <col min="2" max="2" width="0.85546875" style="65" customWidth="1"/>
    <col min="3" max="3" width="9.8515625" style="65" customWidth="1"/>
    <col min="4" max="4" width="0.85546875" style="65" customWidth="1"/>
    <col min="5" max="5" width="9.57421875" style="65" bestFit="1" customWidth="1"/>
    <col min="6" max="6" width="6.140625" style="65" customWidth="1"/>
    <col min="7" max="7" width="9.7109375" style="65" customWidth="1"/>
    <col min="8" max="8" width="9.57421875" style="65" bestFit="1" customWidth="1"/>
    <col min="9" max="9" width="9.421875" style="65" customWidth="1"/>
    <col min="10" max="10" width="6.7109375" style="65" customWidth="1"/>
    <col min="11" max="11" width="24.7109375" style="65" customWidth="1"/>
    <col min="12" max="12" width="0.85546875" style="65" customWidth="1"/>
    <col min="13" max="13" width="9.57421875" style="65" bestFit="1" customWidth="1"/>
    <col min="14" max="14" width="6.140625" style="65" customWidth="1"/>
    <col min="15" max="15" width="9.7109375" style="65" customWidth="1"/>
    <col min="16" max="16" width="9.57421875" style="65" bestFit="1" customWidth="1"/>
    <col min="17" max="17" width="10.421875" style="65" customWidth="1"/>
    <col min="18" max="18" width="4.140625" style="65" customWidth="1"/>
    <col min="19" max="16384" width="11.421875" style="65" customWidth="1"/>
  </cols>
  <sheetData>
    <row r="1" spans="1:17" s="45" customFormat="1" ht="16.5" customHeight="1">
      <c r="A1" s="64" t="str">
        <f>'01'!A1</f>
        <v>Boletim Estatístico da Previdência Social - Vol. 14 Nº 11</v>
      </c>
      <c r="F1" s="163"/>
      <c r="H1" s="18"/>
      <c r="Q1" s="162" t="str">
        <f>'01'!L1</f>
        <v>Novembro/2009</v>
      </c>
    </row>
    <row r="2" spans="4:9" ht="9" customHeight="1">
      <c r="D2" s="67"/>
      <c r="E2" s="1"/>
      <c r="F2" s="1"/>
      <c r="G2" s="2"/>
      <c r="H2" s="2"/>
      <c r="I2" s="66"/>
    </row>
    <row r="3" spans="1:11" ht="18" customHeight="1">
      <c r="A3" s="919" t="s">
        <v>306</v>
      </c>
      <c r="B3" s="158"/>
      <c r="C3" s="1226" t="s">
        <v>542</v>
      </c>
      <c r="D3" s="1227"/>
      <c r="E3" s="1227"/>
      <c r="F3" s="1227"/>
      <c r="G3" s="1227"/>
      <c r="H3" s="1227"/>
      <c r="I3" s="1228"/>
      <c r="K3" s="348"/>
    </row>
    <row r="4" spans="4:7" ht="9" customHeight="1">
      <c r="D4" s="69"/>
      <c r="F4" s="66"/>
      <c r="G4" s="66"/>
    </row>
    <row r="5" spans="1:17" ht="18" customHeight="1">
      <c r="A5" s="1179" t="s">
        <v>217</v>
      </c>
      <c r="B5" s="1179"/>
      <c r="C5" s="1179"/>
      <c r="D5" s="573"/>
      <c r="E5" s="1165" t="s">
        <v>109</v>
      </c>
      <c r="F5" s="1166"/>
      <c r="G5" s="1166"/>
      <c r="H5" s="1166"/>
      <c r="I5" s="1167"/>
      <c r="J5" s="573"/>
      <c r="K5" s="1208" t="s">
        <v>211</v>
      </c>
      <c r="L5" s="573"/>
      <c r="M5" s="1165" t="s">
        <v>109</v>
      </c>
      <c r="N5" s="1166"/>
      <c r="O5" s="1166"/>
      <c r="P5" s="1166"/>
      <c r="Q5" s="1167"/>
    </row>
    <row r="6" spans="1:17" ht="29.25" customHeight="1">
      <c r="A6" s="1179"/>
      <c r="B6" s="1179"/>
      <c r="C6" s="1179"/>
      <c r="D6" s="573"/>
      <c r="E6" s="1147" t="s">
        <v>129</v>
      </c>
      <c r="F6" s="1149" t="s">
        <v>215</v>
      </c>
      <c r="G6" s="1149" t="s">
        <v>216</v>
      </c>
      <c r="H6" s="1191" t="s">
        <v>37</v>
      </c>
      <c r="I6" s="1192"/>
      <c r="J6" s="578"/>
      <c r="K6" s="1209"/>
      <c r="L6" s="573"/>
      <c r="M6" s="1147" t="s">
        <v>129</v>
      </c>
      <c r="N6" s="1149" t="s">
        <v>215</v>
      </c>
      <c r="O6" s="1149" t="s">
        <v>216</v>
      </c>
      <c r="P6" s="1191" t="s">
        <v>37</v>
      </c>
      <c r="Q6" s="1192"/>
    </row>
    <row r="7" spans="1:17" ht="29.25" customHeight="1">
      <c r="A7" s="1179"/>
      <c r="B7" s="1179"/>
      <c r="C7" s="1179"/>
      <c r="D7" s="573"/>
      <c r="E7" s="1148"/>
      <c r="F7" s="1150"/>
      <c r="G7" s="1150"/>
      <c r="H7" s="907" t="s">
        <v>38</v>
      </c>
      <c r="I7" s="906" t="s">
        <v>39</v>
      </c>
      <c r="J7" s="578"/>
      <c r="K7" s="1210"/>
      <c r="L7" s="573"/>
      <c r="M7" s="1148"/>
      <c r="N7" s="1150"/>
      <c r="O7" s="1150"/>
      <c r="P7" s="907" t="s">
        <v>38</v>
      </c>
      <c r="Q7" s="906" t="s">
        <v>39</v>
      </c>
    </row>
    <row r="8" spans="1:17" ht="6" customHeight="1">
      <c r="A8" s="9"/>
      <c r="C8" s="13"/>
      <c r="D8" s="9"/>
      <c r="E8" s="94"/>
      <c r="F8" s="94"/>
      <c r="G8" s="94"/>
      <c r="H8" s="94"/>
      <c r="I8" s="94"/>
      <c r="K8" s="9"/>
      <c r="L8" s="9"/>
      <c r="M8" s="94"/>
      <c r="N8" s="156"/>
      <c r="O8" s="156"/>
      <c r="P8" s="156"/>
      <c r="Q8" s="156"/>
    </row>
    <row r="9" spans="1:17" s="58" customFormat="1" ht="12" customHeight="1">
      <c r="A9" s="242" t="s">
        <v>56</v>
      </c>
      <c r="B9" s="243"/>
      <c r="C9" s="261"/>
      <c r="D9" s="138"/>
      <c r="E9" s="717">
        <v>443612985.10999995</v>
      </c>
      <c r="F9" s="711">
        <v>100</v>
      </c>
      <c r="G9" s="711">
        <v>-7.37110925291975</v>
      </c>
      <c r="H9" s="720">
        <v>346017448.91999996</v>
      </c>
      <c r="I9" s="721">
        <v>97595536.19000001</v>
      </c>
      <c r="K9" s="479" t="s">
        <v>48</v>
      </c>
      <c r="L9" s="138"/>
      <c r="M9" s="717">
        <v>443612985.10999995</v>
      </c>
      <c r="N9" s="711">
        <v>100</v>
      </c>
      <c r="O9" s="711">
        <v>-7.371109252919739</v>
      </c>
      <c r="P9" s="720">
        <v>346017448.91999996</v>
      </c>
      <c r="Q9" s="721">
        <v>97595536.19</v>
      </c>
    </row>
    <row r="10" spans="1:17" ht="12" customHeight="1">
      <c r="A10" s="234" t="s">
        <v>57</v>
      </c>
      <c r="B10" s="72"/>
      <c r="C10" s="268"/>
      <c r="D10" s="14"/>
      <c r="E10" s="728">
        <v>25884318.110000003</v>
      </c>
      <c r="F10" s="714">
        <v>5.834887385810321</v>
      </c>
      <c r="G10" s="714">
        <v>-10.539215342520425</v>
      </c>
      <c r="H10" s="733">
        <v>12795728.49</v>
      </c>
      <c r="I10" s="734">
        <v>13088589.62</v>
      </c>
      <c r="K10" s="480" t="s">
        <v>293</v>
      </c>
      <c r="L10" s="138"/>
      <c r="M10" s="727">
        <v>414826429.60999995</v>
      </c>
      <c r="N10" s="712">
        <v>93.510885283743</v>
      </c>
      <c r="O10" s="712">
        <v>-6.125431928829994</v>
      </c>
      <c r="P10" s="731">
        <v>317230893.41999996</v>
      </c>
      <c r="Q10" s="732">
        <v>97595536.19</v>
      </c>
    </row>
    <row r="11" spans="1:17" ht="12" customHeight="1">
      <c r="A11" s="228" t="s">
        <v>58</v>
      </c>
      <c r="B11" s="6"/>
      <c r="C11" s="265"/>
      <c r="D11" s="14"/>
      <c r="E11" s="718">
        <v>2332506.1</v>
      </c>
      <c r="F11" s="713">
        <v>0.5257975258369911</v>
      </c>
      <c r="G11" s="713">
        <v>-17.553872747801712</v>
      </c>
      <c r="H11" s="722">
        <v>1176253.43</v>
      </c>
      <c r="I11" s="723">
        <v>1156252.67</v>
      </c>
      <c r="K11" s="481" t="s">
        <v>128</v>
      </c>
      <c r="L11" s="138"/>
      <c r="M11" s="727">
        <v>388705343.52</v>
      </c>
      <c r="N11" s="712">
        <v>87.62262525377051</v>
      </c>
      <c r="O11" s="712">
        <v>-6.353192734716351</v>
      </c>
      <c r="P11" s="731">
        <v>292137901.2</v>
      </c>
      <c r="Q11" s="732">
        <v>96567442.32</v>
      </c>
    </row>
    <row r="12" spans="1:17" ht="12" customHeight="1">
      <c r="A12" s="228" t="s">
        <v>59</v>
      </c>
      <c r="B12" s="6"/>
      <c r="C12" s="265"/>
      <c r="D12" s="14"/>
      <c r="E12" s="718">
        <v>1537818.97</v>
      </c>
      <c r="F12" s="713">
        <v>0.3466577899244037</v>
      </c>
      <c r="G12" s="713">
        <v>-13.092380890926492</v>
      </c>
      <c r="H12" s="722">
        <v>537779.58</v>
      </c>
      <c r="I12" s="723">
        <v>1000039.39</v>
      </c>
      <c r="K12" s="482" t="s">
        <v>149</v>
      </c>
      <c r="L12" s="14"/>
      <c r="M12" s="718">
        <v>145202672.41000003</v>
      </c>
      <c r="N12" s="713">
        <v>32.73183547005393</v>
      </c>
      <c r="O12" s="713">
        <v>-10.545844523468972</v>
      </c>
      <c r="P12" s="722">
        <v>116952999.05000001</v>
      </c>
      <c r="Q12" s="723">
        <v>28249673.36</v>
      </c>
    </row>
    <row r="13" spans="1:17" ht="12" customHeight="1">
      <c r="A13" s="228" t="s">
        <v>60</v>
      </c>
      <c r="B13" s="6"/>
      <c r="C13" s="265"/>
      <c r="D13" s="14"/>
      <c r="E13" s="718">
        <v>5816285.66</v>
      </c>
      <c r="F13" s="713">
        <v>1.3111170897212965</v>
      </c>
      <c r="G13" s="713">
        <v>-6.524182038210313</v>
      </c>
      <c r="H13" s="722">
        <v>3405687.96</v>
      </c>
      <c r="I13" s="723">
        <v>2410597.7</v>
      </c>
      <c r="K13" s="483" t="s">
        <v>187</v>
      </c>
      <c r="L13" s="14"/>
      <c r="M13" s="718">
        <v>46888956.79</v>
      </c>
      <c r="N13" s="713">
        <v>10.569789064757254</v>
      </c>
      <c r="O13" s="713">
        <v>-17.158075732978173</v>
      </c>
      <c r="P13" s="722">
        <v>19717873.4</v>
      </c>
      <c r="Q13" s="723">
        <v>27171083.39</v>
      </c>
    </row>
    <row r="14" spans="1:17" ht="12" customHeight="1">
      <c r="A14" s="228" t="s">
        <v>61</v>
      </c>
      <c r="B14" s="6"/>
      <c r="C14" s="265"/>
      <c r="D14" s="14"/>
      <c r="E14" s="718">
        <v>677394.63</v>
      </c>
      <c r="F14" s="713">
        <v>0.15269945937944776</v>
      </c>
      <c r="G14" s="713">
        <v>-4.665494336622444</v>
      </c>
      <c r="H14" s="722">
        <v>274271.85</v>
      </c>
      <c r="I14" s="723">
        <v>403122.78</v>
      </c>
      <c r="K14" s="483" t="s">
        <v>188</v>
      </c>
      <c r="L14" s="14"/>
      <c r="M14" s="718">
        <v>13316295.62</v>
      </c>
      <c r="N14" s="713">
        <v>3.001782199116205</v>
      </c>
      <c r="O14" s="713">
        <v>3.511104375939089</v>
      </c>
      <c r="P14" s="722">
        <v>12549106.19</v>
      </c>
      <c r="Q14" s="723">
        <v>767189.43</v>
      </c>
    </row>
    <row r="15" spans="1:17" ht="12" customHeight="1">
      <c r="A15" s="228" t="s">
        <v>62</v>
      </c>
      <c r="B15" s="6"/>
      <c r="C15" s="265"/>
      <c r="D15" s="14"/>
      <c r="E15" s="718">
        <v>12937360.92</v>
      </c>
      <c r="F15" s="713">
        <v>2.916362089083574</v>
      </c>
      <c r="G15" s="713">
        <v>-11.633401281552057</v>
      </c>
      <c r="H15" s="722">
        <v>6295531.05</v>
      </c>
      <c r="I15" s="723">
        <v>6641829.87</v>
      </c>
      <c r="K15" s="483" t="s">
        <v>207</v>
      </c>
      <c r="L15" s="14"/>
      <c r="M15" s="718">
        <v>84997420.00000001</v>
      </c>
      <c r="N15" s="713">
        <v>19.160264206180468</v>
      </c>
      <c r="O15" s="713">
        <v>-8.46284149194948</v>
      </c>
      <c r="P15" s="722">
        <v>84686019.46000001</v>
      </c>
      <c r="Q15" s="723">
        <v>311400.54</v>
      </c>
    </row>
    <row r="16" spans="1:17" ht="12" customHeight="1">
      <c r="A16" s="228" t="s">
        <v>63</v>
      </c>
      <c r="B16" s="6"/>
      <c r="C16" s="265"/>
      <c r="D16" s="14"/>
      <c r="E16" s="718">
        <v>774769.76</v>
      </c>
      <c r="F16" s="713">
        <v>0.17464992820439762</v>
      </c>
      <c r="G16" s="713">
        <v>4.630400023249703</v>
      </c>
      <c r="H16" s="722">
        <v>370243.9</v>
      </c>
      <c r="I16" s="723">
        <v>404525.86</v>
      </c>
      <c r="K16" s="482" t="s">
        <v>178</v>
      </c>
      <c r="L16" s="14"/>
      <c r="M16" s="718">
        <v>63043429.36</v>
      </c>
      <c r="N16" s="713">
        <v>14.211357980057215</v>
      </c>
      <c r="O16" s="713">
        <v>-2.7982984229588004</v>
      </c>
      <c r="P16" s="722">
        <v>45999170.67</v>
      </c>
      <c r="Q16" s="723">
        <v>17044258.689999998</v>
      </c>
    </row>
    <row r="17" spans="1:17" ht="12" customHeight="1">
      <c r="A17" s="228" t="s">
        <v>64</v>
      </c>
      <c r="B17" s="6"/>
      <c r="C17" s="265"/>
      <c r="D17" s="14"/>
      <c r="E17" s="718">
        <v>1808182.07</v>
      </c>
      <c r="F17" s="713">
        <v>0.4076035036602088</v>
      </c>
      <c r="G17" s="713">
        <v>-10.542291308722406</v>
      </c>
      <c r="H17" s="722">
        <v>735960.72</v>
      </c>
      <c r="I17" s="723">
        <v>1072221.35</v>
      </c>
      <c r="K17" s="482" t="s">
        <v>584</v>
      </c>
      <c r="L17" s="14"/>
      <c r="M17" s="718">
        <v>124791887.05</v>
      </c>
      <c r="N17" s="713">
        <v>28.130801225094014</v>
      </c>
      <c r="O17" s="713">
        <v>-0.026564973018416982</v>
      </c>
      <c r="P17" s="722">
        <v>115916963.08</v>
      </c>
      <c r="Q17" s="723">
        <v>8874923.97</v>
      </c>
    </row>
    <row r="18" spans="1:17" ht="12" customHeight="1">
      <c r="A18" s="234" t="s">
        <v>65</v>
      </c>
      <c r="B18" s="72"/>
      <c r="C18" s="268"/>
      <c r="D18" s="74"/>
      <c r="E18" s="728">
        <v>102072535.38000001</v>
      </c>
      <c r="F18" s="714">
        <v>23.009366002821068</v>
      </c>
      <c r="G18" s="714">
        <v>-7.500930611815393</v>
      </c>
      <c r="H18" s="733">
        <v>43906456.269999996</v>
      </c>
      <c r="I18" s="734">
        <v>58166079.11</v>
      </c>
      <c r="K18" s="483" t="s">
        <v>581</v>
      </c>
      <c r="L18" s="14"/>
      <c r="M18" s="718">
        <v>119192887.07</v>
      </c>
      <c r="N18" s="713">
        <v>26.868665046052353</v>
      </c>
      <c r="O18" s="713">
        <v>-0.13502736866124465</v>
      </c>
      <c r="P18" s="722">
        <v>110730281.1</v>
      </c>
      <c r="Q18" s="723">
        <v>8462605.97</v>
      </c>
    </row>
    <row r="19" spans="1:17" ht="12" customHeight="1">
      <c r="A19" s="228" t="s">
        <v>66</v>
      </c>
      <c r="B19" s="6"/>
      <c r="C19" s="265"/>
      <c r="D19" s="14"/>
      <c r="E19" s="718">
        <v>17893323.19</v>
      </c>
      <c r="F19" s="713">
        <v>4.033543604582067</v>
      </c>
      <c r="G19" s="713">
        <v>-8.989904431889018</v>
      </c>
      <c r="H19" s="722">
        <v>3058466.19</v>
      </c>
      <c r="I19" s="723">
        <v>14834857</v>
      </c>
      <c r="K19" s="483" t="s">
        <v>582</v>
      </c>
      <c r="L19" s="14"/>
      <c r="M19" s="718">
        <v>558303.11</v>
      </c>
      <c r="N19" s="713">
        <v>0.12585364467218224</v>
      </c>
      <c r="O19" s="713">
        <v>-1.5845261346890127</v>
      </c>
      <c r="P19" s="722">
        <v>509761.11</v>
      </c>
      <c r="Q19" s="723">
        <v>48542</v>
      </c>
    </row>
    <row r="20" spans="1:17" s="73" customFormat="1" ht="12" customHeight="1">
      <c r="A20" s="228" t="s">
        <v>67</v>
      </c>
      <c r="B20" s="6"/>
      <c r="C20" s="265"/>
      <c r="D20" s="14"/>
      <c r="E20" s="718">
        <v>5389798.13</v>
      </c>
      <c r="F20" s="713">
        <v>1.2149775391862179</v>
      </c>
      <c r="G20" s="713">
        <v>-26.981458283013804</v>
      </c>
      <c r="H20" s="722">
        <v>1671451.82</v>
      </c>
      <c r="I20" s="723">
        <v>3718346.31</v>
      </c>
      <c r="K20" s="483" t="s">
        <v>583</v>
      </c>
      <c r="L20" s="14"/>
      <c r="M20" s="718">
        <v>5040696.87</v>
      </c>
      <c r="N20" s="713">
        <v>1.1362825343694773</v>
      </c>
      <c r="O20" s="713">
        <v>2.793596303485568</v>
      </c>
      <c r="P20" s="722">
        <v>4676920.87</v>
      </c>
      <c r="Q20" s="723">
        <v>363776</v>
      </c>
    </row>
    <row r="21" spans="1:17" ht="12" customHeight="1">
      <c r="A21" s="228" t="s">
        <v>68</v>
      </c>
      <c r="B21" s="6"/>
      <c r="C21" s="265"/>
      <c r="D21" s="14"/>
      <c r="E21" s="718">
        <v>14671253.120000001</v>
      </c>
      <c r="F21" s="713">
        <v>3.3072190428244705</v>
      </c>
      <c r="G21" s="713">
        <v>-10.858272405184334</v>
      </c>
      <c r="H21" s="722">
        <v>6734578.38</v>
      </c>
      <c r="I21" s="723">
        <v>7936674.74</v>
      </c>
      <c r="K21" s="482" t="s">
        <v>189</v>
      </c>
      <c r="L21" s="14"/>
      <c r="M21" s="718">
        <v>55667354.699999996</v>
      </c>
      <c r="N21" s="713">
        <v>12.548630578565348</v>
      </c>
      <c r="O21" s="713">
        <v>-11.739626542438907</v>
      </c>
      <c r="P21" s="722">
        <v>13268768.4</v>
      </c>
      <c r="Q21" s="723">
        <v>42398586.3</v>
      </c>
    </row>
    <row r="22" spans="1:17" ht="12" customHeight="1">
      <c r="A22" s="228" t="s">
        <v>69</v>
      </c>
      <c r="B22" s="6"/>
      <c r="C22" s="265"/>
      <c r="D22" s="14"/>
      <c r="E22" s="718">
        <v>6099880.92</v>
      </c>
      <c r="F22" s="713">
        <v>1.3750456196604457</v>
      </c>
      <c r="G22" s="713">
        <v>3.007958310426706</v>
      </c>
      <c r="H22" s="722">
        <v>2959218.17</v>
      </c>
      <c r="I22" s="723">
        <v>3140662.75</v>
      </c>
      <c r="K22" s="482" t="s">
        <v>605</v>
      </c>
      <c r="L22" s="14"/>
      <c r="M22" s="718">
        <v>0</v>
      </c>
      <c r="N22" s="713">
        <v>0</v>
      </c>
      <c r="O22" s="713">
        <v>0</v>
      </c>
      <c r="P22" s="722">
        <v>0</v>
      </c>
      <c r="Q22" s="723">
        <v>0</v>
      </c>
    </row>
    <row r="23" spans="1:17" ht="12" customHeight="1">
      <c r="A23" s="228" t="s">
        <v>70</v>
      </c>
      <c r="B23" s="6"/>
      <c r="C23" s="265"/>
      <c r="D23" s="14"/>
      <c r="E23" s="718">
        <v>5624956.72</v>
      </c>
      <c r="F23" s="713">
        <v>1.2679873918941336</v>
      </c>
      <c r="G23" s="713">
        <v>2.938762695466668</v>
      </c>
      <c r="H23" s="722">
        <v>2562654.53</v>
      </c>
      <c r="I23" s="723">
        <v>3062302.19</v>
      </c>
      <c r="K23" s="485" t="s">
        <v>127</v>
      </c>
      <c r="L23" s="74"/>
      <c r="M23" s="728">
        <v>26121086.09</v>
      </c>
      <c r="N23" s="714">
        <v>5.888260029972503</v>
      </c>
      <c r="O23" s="714">
        <v>-2.600320719109672</v>
      </c>
      <c r="P23" s="733">
        <v>25092992.22</v>
      </c>
      <c r="Q23" s="734">
        <v>1028093.87</v>
      </c>
    </row>
    <row r="24" spans="1:17" ht="12" customHeight="1">
      <c r="A24" s="228" t="s">
        <v>71</v>
      </c>
      <c r="B24" s="6"/>
      <c r="C24" s="265"/>
      <c r="D24" s="14"/>
      <c r="E24" s="718">
        <v>15593168.42</v>
      </c>
      <c r="F24" s="713">
        <v>3.5150387710435167</v>
      </c>
      <c r="G24" s="713">
        <v>-3.1910594021897998</v>
      </c>
      <c r="H24" s="722">
        <v>8168834</v>
      </c>
      <c r="I24" s="723">
        <v>7424334.42</v>
      </c>
      <c r="K24" s="482" t="s">
        <v>181</v>
      </c>
      <c r="L24" s="74"/>
      <c r="M24" s="718">
        <v>452005.61</v>
      </c>
      <c r="N24" s="713">
        <v>0.10189187989795181</v>
      </c>
      <c r="O24" s="713">
        <v>-25.04872021449066</v>
      </c>
      <c r="P24" s="722">
        <v>448022.61</v>
      </c>
      <c r="Q24" s="723">
        <v>3983</v>
      </c>
    </row>
    <row r="25" spans="1:17" s="73" customFormat="1" ht="12" customHeight="1">
      <c r="A25" s="228" t="s">
        <v>72</v>
      </c>
      <c r="B25" s="6"/>
      <c r="C25" s="265"/>
      <c r="D25" s="14"/>
      <c r="E25" s="718">
        <v>5838002.51</v>
      </c>
      <c r="F25" s="713">
        <v>1.3160125392976012</v>
      </c>
      <c r="G25" s="713">
        <v>-9.500006835552387</v>
      </c>
      <c r="H25" s="722">
        <v>2948507.88</v>
      </c>
      <c r="I25" s="723">
        <v>2889494.63</v>
      </c>
      <c r="K25" s="482" t="s">
        <v>294</v>
      </c>
      <c r="L25" s="14"/>
      <c r="M25" s="718">
        <v>369832.58</v>
      </c>
      <c r="N25" s="713">
        <v>0.08336829453003837</v>
      </c>
      <c r="O25" s="713">
        <v>-32.66639489202529</v>
      </c>
      <c r="P25" s="722">
        <v>336615.58</v>
      </c>
      <c r="Q25" s="723">
        <v>33217</v>
      </c>
    </row>
    <row r="26" spans="1:17" s="73" customFormat="1" ht="12" customHeight="1">
      <c r="A26" s="228" t="s">
        <v>73</v>
      </c>
      <c r="B26" s="6"/>
      <c r="C26" s="265"/>
      <c r="D26" s="14"/>
      <c r="E26" s="718">
        <v>3263354.03</v>
      </c>
      <c r="F26" s="713">
        <v>0.7356308628321163</v>
      </c>
      <c r="G26" s="713">
        <v>0.30381443376792383</v>
      </c>
      <c r="H26" s="722">
        <v>2005944.79</v>
      </c>
      <c r="I26" s="723">
        <v>1257409.24</v>
      </c>
      <c r="K26" s="482" t="s">
        <v>150</v>
      </c>
      <c r="L26" s="14"/>
      <c r="M26" s="718">
        <v>21342118.41</v>
      </c>
      <c r="N26" s="713">
        <v>4.810976938537524</v>
      </c>
      <c r="O26" s="713">
        <v>2.014942536444586</v>
      </c>
      <c r="P26" s="722">
        <v>20388514.54</v>
      </c>
      <c r="Q26" s="723">
        <v>953603.87</v>
      </c>
    </row>
    <row r="27" spans="1:17" s="73" customFormat="1" ht="12" customHeight="1">
      <c r="A27" s="228" t="s">
        <v>74</v>
      </c>
      <c r="B27" s="6"/>
      <c r="C27" s="265"/>
      <c r="D27" s="14"/>
      <c r="E27" s="718">
        <v>27698798.34</v>
      </c>
      <c r="F27" s="713">
        <v>6.243910631500496</v>
      </c>
      <c r="G27" s="713">
        <v>-6.585957051931035</v>
      </c>
      <c r="H27" s="722">
        <v>13796800.51</v>
      </c>
      <c r="I27" s="723">
        <v>13901997.83</v>
      </c>
      <c r="K27" s="484" t="s">
        <v>191</v>
      </c>
      <c r="L27" s="138"/>
      <c r="M27" s="729">
        <v>3908254.79</v>
      </c>
      <c r="N27" s="715">
        <v>0.881005498301835</v>
      </c>
      <c r="O27" s="715">
        <v>-17.331519373443893</v>
      </c>
      <c r="P27" s="735">
        <v>3870964.79</v>
      </c>
      <c r="Q27" s="736">
        <v>37290</v>
      </c>
    </row>
    <row r="28" spans="1:17" s="73" customFormat="1" ht="12" customHeight="1">
      <c r="A28" s="234" t="s">
        <v>75</v>
      </c>
      <c r="B28" s="72"/>
      <c r="C28" s="268"/>
      <c r="D28" s="74"/>
      <c r="E28" s="728">
        <v>215726402.95999998</v>
      </c>
      <c r="F28" s="714">
        <v>48.62941577476765</v>
      </c>
      <c r="G28" s="714">
        <v>-9.80633556519882</v>
      </c>
      <c r="H28" s="733">
        <v>204298944.74</v>
      </c>
      <c r="I28" s="734">
        <v>11427458.22</v>
      </c>
      <c r="K28" s="482" t="s">
        <v>192</v>
      </c>
      <c r="L28" s="14"/>
      <c r="M28" s="718">
        <v>48874.7</v>
      </c>
      <c r="N28" s="713">
        <v>0.011017418705153737</v>
      </c>
      <c r="O28" s="713">
        <v>172.62722216954032</v>
      </c>
      <c r="P28" s="722">
        <v>48874.7</v>
      </c>
      <c r="Q28" s="723">
        <v>0</v>
      </c>
    </row>
    <row r="29" spans="1:17" s="73" customFormat="1" ht="12" customHeight="1">
      <c r="A29" s="228" t="s">
        <v>76</v>
      </c>
      <c r="B29" s="6"/>
      <c r="C29" s="265"/>
      <c r="D29" s="14"/>
      <c r="E29" s="718">
        <v>36808582.29</v>
      </c>
      <c r="F29" s="713">
        <v>8.297453754847325</v>
      </c>
      <c r="G29" s="713">
        <v>-14.511868902559645</v>
      </c>
      <c r="H29" s="722">
        <v>29714130.41</v>
      </c>
      <c r="I29" s="723">
        <v>7094451.88</v>
      </c>
      <c r="K29" s="486" t="s">
        <v>295</v>
      </c>
      <c r="L29" s="74"/>
      <c r="M29" s="728">
        <v>22761833.68</v>
      </c>
      <c r="N29" s="714">
        <v>5.131011589833397</v>
      </c>
      <c r="O29" s="714">
        <v>-15.299833587032696</v>
      </c>
      <c r="P29" s="733">
        <v>22761833.68</v>
      </c>
      <c r="Q29" s="734">
        <v>0</v>
      </c>
    </row>
    <row r="30" spans="1:17" ht="12" customHeight="1">
      <c r="A30" s="228" t="s">
        <v>77</v>
      </c>
      <c r="B30" s="6"/>
      <c r="C30" s="265"/>
      <c r="D30" s="14"/>
      <c r="E30" s="718">
        <v>7944120.4</v>
      </c>
      <c r="F30" s="713">
        <v>1.79077724652946</v>
      </c>
      <c r="G30" s="713">
        <v>1.9215246843083733</v>
      </c>
      <c r="H30" s="722">
        <v>6753418.9</v>
      </c>
      <c r="I30" s="723">
        <v>1190701.5</v>
      </c>
      <c r="K30" s="487" t="s">
        <v>298</v>
      </c>
      <c r="L30" s="14"/>
      <c r="M30" s="718">
        <v>22639846.68</v>
      </c>
      <c r="N30" s="713">
        <v>5.10351307105813</v>
      </c>
      <c r="O30" s="713">
        <v>-15.571282547648547</v>
      </c>
      <c r="P30" s="722">
        <v>22639846.68</v>
      </c>
      <c r="Q30" s="723">
        <v>0</v>
      </c>
    </row>
    <row r="31" spans="1:17" ht="12" customHeight="1">
      <c r="A31" s="228" t="s">
        <v>78</v>
      </c>
      <c r="B31" s="6"/>
      <c r="C31" s="265"/>
      <c r="D31" s="14"/>
      <c r="E31" s="718">
        <v>39536123.54</v>
      </c>
      <c r="F31" s="713">
        <v>8.912300781771858</v>
      </c>
      <c r="G31" s="713">
        <v>-9.594414149729523</v>
      </c>
      <c r="H31" s="722">
        <v>39189738.67</v>
      </c>
      <c r="I31" s="723">
        <v>346384.87</v>
      </c>
      <c r="K31" s="482" t="s">
        <v>296</v>
      </c>
      <c r="L31" s="14"/>
      <c r="M31" s="718">
        <v>5439266.33</v>
      </c>
      <c r="N31" s="713">
        <v>1.2261287456793581</v>
      </c>
      <c r="O31" s="713">
        <v>-19.229333541844795</v>
      </c>
      <c r="P31" s="722">
        <v>5439266.33</v>
      </c>
      <c r="Q31" s="723">
        <v>0</v>
      </c>
    </row>
    <row r="32" spans="1:17" ht="12" customHeight="1">
      <c r="A32" s="228" t="s">
        <v>79</v>
      </c>
      <c r="B32" s="6"/>
      <c r="C32" s="265"/>
      <c r="D32" s="14"/>
      <c r="E32" s="718">
        <v>131437576.73</v>
      </c>
      <c r="F32" s="713">
        <v>29.62888399161901</v>
      </c>
      <c r="G32" s="713">
        <v>-9.1014359358341</v>
      </c>
      <c r="H32" s="722">
        <v>128641656.76</v>
      </c>
      <c r="I32" s="723">
        <v>2795919.97</v>
      </c>
      <c r="K32" s="484" t="s">
        <v>297</v>
      </c>
      <c r="L32" s="138"/>
      <c r="M32" s="729">
        <v>17200580.35</v>
      </c>
      <c r="N32" s="715">
        <v>3.8773843253787716</v>
      </c>
      <c r="O32" s="715">
        <v>-14.344554510955021</v>
      </c>
      <c r="P32" s="735">
        <v>17200580.35</v>
      </c>
      <c r="Q32" s="736">
        <v>0</v>
      </c>
    </row>
    <row r="33" spans="1:17" ht="12" customHeight="1">
      <c r="A33" s="234" t="s">
        <v>80</v>
      </c>
      <c r="B33" s="72"/>
      <c r="C33" s="268"/>
      <c r="D33" s="74"/>
      <c r="E33" s="728">
        <v>73925394.85</v>
      </c>
      <c r="F33" s="714">
        <v>16.664389305842608</v>
      </c>
      <c r="G33" s="714">
        <v>-0.726236550407644</v>
      </c>
      <c r="H33" s="733">
        <v>65072277.089999996</v>
      </c>
      <c r="I33" s="734">
        <v>8853117.76</v>
      </c>
      <c r="K33" s="487" t="s">
        <v>154</v>
      </c>
      <c r="L33" s="14"/>
      <c r="M33" s="718">
        <v>121381</v>
      </c>
      <c r="N33" s="713">
        <v>0.027361913215841038</v>
      </c>
      <c r="O33" s="713">
        <v>111.81402260796789</v>
      </c>
      <c r="P33" s="722">
        <v>121381</v>
      </c>
      <c r="Q33" s="723">
        <v>0</v>
      </c>
    </row>
    <row r="34" spans="1:17" ht="12" customHeight="1">
      <c r="A34" s="228" t="s">
        <v>81</v>
      </c>
      <c r="B34" s="6"/>
      <c r="C34" s="265"/>
      <c r="D34" s="14"/>
      <c r="E34" s="718">
        <v>23078658.759999998</v>
      </c>
      <c r="F34" s="713">
        <v>5.2024308427935955</v>
      </c>
      <c r="G34" s="713">
        <v>-3.254165379006979</v>
      </c>
      <c r="H34" s="722">
        <v>19573525.95</v>
      </c>
      <c r="I34" s="723">
        <v>3505132.81</v>
      </c>
      <c r="K34" s="487" t="s">
        <v>153</v>
      </c>
      <c r="L34" s="14"/>
      <c r="M34" s="718">
        <v>606</v>
      </c>
      <c r="N34" s="713">
        <v>0.0001366055594269257</v>
      </c>
      <c r="O34" s="713">
        <v>-22.137993061801353</v>
      </c>
      <c r="P34" s="722">
        <v>606</v>
      </c>
      <c r="Q34" s="723">
        <v>0</v>
      </c>
    </row>
    <row r="35" spans="1:17" ht="12" customHeight="1">
      <c r="A35" s="228" t="s">
        <v>82</v>
      </c>
      <c r="B35" s="6"/>
      <c r="C35" s="265"/>
      <c r="D35" s="14"/>
      <c r="E35" s="718">
        <v>22486949.689999998</v>
      </c>
      <c r="F35" s="713">
        <v>5.069046769319444</v>
      </c>
      <c r="G35" s="713">
        <v>1.566425901666535</v>
      </c>
      <c r="H35" s="722">
        <v>20524943.74</v>
      </c>
      <c r="I35" s="723">
        <v>1962005.95</v>
      </c>
      <c r="K35" s="482" t="s">
        <v>187</v>
      </c>
      <c r="L35" s="14"/>
      <c r="M35" s="718">
        <v>0</v>
      </c>
      <c r="N35" s="713">
        <v>0</v>
      </c>
      <c r="O35" s="713">
        <v>0</v>
      </c>
      <c r="P35" s="722">
        <v>0</v>
      </c>
      <c r="Q35" s="723">
        <v>0</v>
      </c>
    </row>
    <row r="36" spans="1:17" ht="12" customHeight="1">
      <c r="A36" s="228" t="s">
        <v>83</v>
      </c>
      <c r="B36" s="6"/>
      <c r="C36" s="265"/>
      <c r="D36" s="14"/>
      <c r="E36" s="718">
        <v>28359786.4</v>
      </c>
      <c r="F36" s="713">
        <v>6.39291169372957</v>
      </c>
      <c r="G36" s="713">
        <v>-0.39102961921386736</v>
      </c>
      <c r="H36" s="722">
        <v>24973807.4</v>
      </c>
      <c r="I36" s="723">
        <v>3385979</v>
      </c>
      <c r="K36" s="482" t="s">
        <v>188</v>
      </c>
      <c r="L36" s="14"/>
      <c r="M36" s="718">
        <v>606</v>
      </c>
      <c r="N36" s="713">
        <v>0.0001366055594269257</v>
      </c>
      <c r="O36" s="713">
        <v>-22.137993061801353</v>
      </c>
      <c r="P36" s="722">
        <v>606</v>
      </c>
      <c r="Q36" s="723">
        <v>0</v>
      </c>
    </row>
    <row r="37" spans="1:17" ht="12" customHeight="1">
      <c r="A37" s="234" t="s">
        <v>84</v>
      </c>
      <c r="B37" s="72"/>
      <c r="C37" s="268"/>
      <c r="D37" s="74"/>
      <c r="E37" s="728">
        <v>26004333.81</v>
      </c>
      <c r="F37" s="714">
        <v>5.861941530758362</v>
      </c>
      <c r="G37" s="714">
        <v>0.08111542633688629</v>
      </c>
      <c r="H37" s="733">
        <v>19944042.33</v>
      </c>
      <c r="I37" s="734">
        <v>6060291.4799999995</v>
      </c>
      <c r="K37" s="1229" t="s">
        <v>585</v>
      </c>
      <c r="L37" s="14"/>
      <c r="M37" s="798">
        <v>6024721.82</v>
      </c>
      <c r="N37" s="803">
        <v>1.358103126423607</v>
      </c>
      <c r="O37" s="803">
        <v>-40.622595168745534</v>
      </c>
      <c r="P37" s="800">
        <v>6024721.82</v>
      </c>
      <c r="Q37" s="734">
        <v>0</v>
      </c>
    </row>
    <row r="38" spans="1:17" ht="12" customHeight="1">
      <c r="A38" s="228" t="s">
        <v>85</v>
      </c>
      <c r="B38" s="6"/>
      <c r="C38" s="265"/>
      <c r="D38" s="14"/>
      <c r="E38" s="718">
        <v>4567440.29</v>
      </c>
      <c r="F38" s="713">
        <v>1.0296002243639104</v>
      </c>
      <c r="G38" s="713">
        <v>-1.3236417731963934</v>
      </c>
      <c r="H38" s="722">
        <v>3673673.82</v>
      </c>
      <c r="I38" s="723">
        <v>893766.47</v>
      </c>
      <c r="K38" s="1230"/>
      <c r="M38" s="799"/>
      <c r="N38" s="804"/>
      <c r="O38" s="804"/>
      <c r="P38" s="801"/>
      <c r="Q38" s="802"/>
    </row>
    <row r="39" spans="1:17" ht="12" customHeight="1">
      <c r="A39" s="228" t="s">
        <v>86</v>
      </c>
      <c r="B39" s="6"/>
      <c r="C39" s="265"/>
      <c r="D39" s="14"/>
      <c r="E39" s="718">
        <v>4831631.75</v>
      </c>
      <c r="F39" s="713">
        <v>1.0891547164251585</v>
      </c>
      <c r="G39" s="713">
        <v>4.064393225975471</v>
      </c>
      <c r="H39" s="722">
        <v>3598921.79</v>
      </c>
      <c r="I39" s="723">
        <v>1232709.96</v>
      </c>
      <c r="K39" s="14" t="s">
        <v>234</v>
      </c>
      <c r="L39" s="9"/>
      <c r="M39" s="66"/>
      <c r="N39" s="66"/>
      <c r="O39" s="66"/>
      <c r="P39" s="66"/>
      <c r="Q39" s="66"/>
    </row>
    <row r="40" spans="1:17" ht="12" customHeight="1">
      <c r="A40" s="228" t="s">
        <v>87</v>
      </c>
      <c r="B40" s="6"/>
      <c r="C40" s="265"/>
      <c r="D40" s="14"/>
      <c r="E40" s="718">
        <v>10028454.27</v>
      </c>
      <c r="F40" s="713">
        <v>2.260631362608402</v>
      </c>
      <c r="G40" s="713">
        <v>-1.488816903213408</v>
      </c>
      <c r="H40" s="722">
        <v>6541248.42</v>
      </c>
      <c r="I40" s="723">
        <v>3487205.85</v>
      </c>
      <c r="K40" s="101" t="s">
        <v>600</v>
      </c>
      <c r="M40" s="66"/>
      <c r="N40" s="66"/>
      <c r="O40" s="66"/>
      <c r="P40" s="66"/>
      <c r="Q40" s="66"/>
    </row>
    <row r="41" spans="1:17" ht="12" customHeight="1">
      <c r="A41" s="229" t="s">
        <v>88</v>
      </c>
      <c r="B41" s="271"/>
      <c r="C41" s="272"/>
      <c r="D41" s="14"/>
      <c r="E41" s="719">
        <v>6576807.5</v>
      </c>
      <c r="F41" s="726">
        <v>1.4825552273608922</v>
      </c>
      <c r="G41" s="726">
        <v>0.6920042753511657</v>
      </c>
      <c r="H41" s="724">
        <v>6130198.3</v>
      </c>
      <c r="I41" s="725">
        <v>446609.2</v>
      </c>
      <c r="K41" s="9" t="s">
        <v>32</v>
      </c>
      <c r="M41" s="66"/>
      <c r="N41" s="66"/>
      <c r="O41" s="66"/>
      <c r="P41" s="66"/>
      <c r="Q41" s="66"/>
    </row>
    <row r="42" spans="1:11" ht="12" customHeight="1">
      <c r="A42" s="14" t="s">
        <v>234</v>
      </c>
      <c r="C42" s="66"/>
      <c r="K42" s="9" t="s">
        <v>33</v>
      </c>
    </row>
    <row r="43" ht="12" customHeight="1">
      <c r="K43" s="9" t="s">
        <v>602</v>
      </c>
    </row>
    <row r="44" ht="11.25" customHeight="1">
      <c r="K44" s="9" t="s">
        <v>603</v>
      </c>
    </row>
    <row r="45" ht="20.25" customHeight="1">
      <c r="J45" s="542"/>
    </row>
    <row r="46" spans="1:17" ht="12.75">
      <c r="A46" s="64" t="str">
        <f>A1</f>
        <v>Boletim Estatístico da Previdência Social - Vol. 14 Nº 11</v>
      </c>
      <c r="B46" s="117"/>
      <c r="C46" s="117"/>
      <c r="D46" s="117"/>
      <c r="E46" s="117"/>
      <c r="F46" s="117"/>
      <c r="G46" s="117"/>
      <c r="H46" s="117"/>
      <c r="I46" s="117"/>
      <c r="J46" s="117"/>
      <c r="L46" s="117"/>
      <c r="M46" s="117"/>
      <c r="N46" s="117"/>
      <c r="Q46" s="165" t="str">
        <f>Q1</f>
        <v>Novembro/2009</v>
      </c>
    </row>
    <row r="47" spans="1:15" ht="12.75">
      <c r="A47" s="117"/>
      <c r="B47" s="117"/>
      <c r="C47" s="117"/>
      <c r="D47" s="117"/>
      <c r="E47" s="117"/>
      <c r="F47" s="117"/>
      <c r="G47" s="117"/>
      <c r="H47" s="117"/>
      <c r="I47" s="117"/>
      <c r="J47" s="117"/>
      <c r="K47" s="117"/>
      <c r="L47" s="117"/>
      <c r="M47" s="117"/>
      <c r="N47" s="6"/>
      <c r="O47" s="117"/>
    </row>
    <row r="48" spans="1:19" ht="12.75">
      <c r="A48" s="117"/>
      <c r="B48" s="117"/>
      <c r="C48" s="117"/>
      <c r="D48" s="117"/>
      <c r="E48" s="117"/>
      <c r="F48" s="117"/>
      <c r="G48" s="117"/>
      <c r="H48" s="117"/>
      <c r="I48" s="117"/>
      <c r="J48" s="117"/>
      <c r="K48" s="117"/>
      <c r="L48" s="117"/>
      <c r="M48" s="117"/>
      <c r="N48" s="6"/>
      <c r="O48" s="117"/>
      <c r="P48" s="117"/>
      <c r="S48" s="11"/>
    </row>
    <row r="49" spans="1:18" ht="12.75">
      <c r="A49" s="94"/>
      <c r="B49" s="94"/>
      <c r="C49" s="94"/>
      <c r="D49" s="94"/>
      <c r="E49" s="94"/>
      <c r="F49" s="94"/>
      <c r="G49" s="94"/>
      <c r="H49" s="94"/>
      <c r="I49" s="94"/>
      <c r="J49" s="94"/>
      <c r="K49" s="94"/>
      <c r="L49" s="94"/>
      <c r="M49" s="94"/>
      <c r="N49" s="94"/>
      <c r="O49" s="94"/>
      <c r="P49" s="94"/>
      <c r="Q49" s="94"/>
      <c r="R49" s="94"/>
    </row>
    <row r="50" spans="1:23" ht="12.75">
      <c r="A50" s="117"/>
      <c r="B50" s="117"/>
      <c r="C50" s="117"/>
      <c r="D50" s="117"/>
      <c r="E50" s="117"/>
      <c r="F50" s="117"/>
      <c r="G50" s="117"/>
      <c r="H50" s="117"/>
      <c r="I50" s="117"/>
      <c r="J50" s="117"/>
      <c r="K50" s="117"/>
      <c r="L50" s="117"/>
      <c r="M50" s="117"/>
      <c r="T50" s="6" t="s">
        <v>79</v>
      </c>
      <c r="U50" s="157">
        <f>$E$32/$E$9</f>
        <v>0.2962888399161901</v>
      </c>
      <c r="V50" s="110" t="s">
        <v>128</v>
      </c>
      <c r="W50" s="157">
        <f>M11/M9</f>
        <v>0.876226252537705</v>
      </c>
    </row>
    <row r="51" spans="1:23" ht="12.75">
      <c r="A51" s="117"/>
      <c r="B51" s="117"/>
      <c r="C51" s="117"/>
      <c r="D51" s="117"/>
      <c r="E51" s="117"/>
      <c r="F51" s="117"/>
      <c r="G51" s="117"/>
      <c r="H51" s="117"/>
      <c r="I51" s="117"/>
      <c r="J51" s="117"/>
      <c r="K51" s="117"/>
      <c r="L51" s="117"/>
      <c r="M51" s="117"/>
      <c r="T51" s="110" t="s">
        <v>78</v>
      </c>
      <c r="U51" s="157">
        <f>$E$31/$E$9</f>
        <v>0.08912300781771858</v>
      </c>
      <c r="V51" s="6" t="s">
        <v>127</v>
      </c>
      <c r="W51" s="157">
        <f>M23/M9</f>
        <v>0.05888260029972503</v>
      </c>
    </row>
    <row r="52" spans="1:23" ht="12.75">
      <c r="A52" s="117"/>
      <c r="B52" s="117"/>
      <c r="C52" s="117"/>
      <c r="D52" s="117"/>
      <c r="E52" s="117"/>
      <c r="F52" s="117"/>
      <c r="G52" s="117"/>
      <c r="H52" s="117"/>
      <c r="I52" s="117"/>
      <c r="J52" s="117"/>
      <c r="K52" s="117"/>
      <c r="L52" s="117"/>
      <c r="M52" s="117"/>
      <c r="T52" s="6" t="s">
        <v>76</v>
      </c>
      <c r="U52" s="157">
        <f>$E$29/$E$9</f>
        <v>0.08297453754847325</v>
      </c>
      <c r="V52" s="6" t="s">
        <v>126</v>
      </c>
      <c r="W52" s="157">
        <f>M29/M9</f>
        <v>0.05131011589833397</v>
      </c>
    </row>
    <row r="53" spans="1:23" ht="12.75">
      <c r="A53" s="117"/>
      <c r="B53" s="117"/>
      <c r="C53" s="117"/>
      <c r="D53" s="117"/>
      <c r="E53" s="117"/>
      <c r="F53" s="117"/>
      <c r="G53" s="117"/>
      <c r="H53" s="117"/>
      <c r="I53" s="117"/>
      <c r="J53" s="117"/>
      <c r="K53" s="117"/>
      <c r="L53" s="117"/>
      <c r="M53" s="117"/>
      <c r="T53" s="18" t="s">
        <v>83</v>
      </c>
      <c r="U53" s="157">
        <f>$E$36/$E$9</f>
        <v>0.0639291169372957</v>
      </c>
      <c r="V53" s="18"/>
      <c r="W53" s="157">
        <f>SUM(W50:W52)</f>
        <v>0.9864189687357641</v>
      </c>
    </row>
    <row r="54" spans="1:23" ht="12.75">
      <c r="A54" s="117"/>
      <c r="B54" s="117"/>
      <c r="C54" s="117"/>
      <c r="D54" s="117"/>
      <c r="E54" s="117"/>
      <c r="F54" s="117"/>
      <c r="G54" s="117"/>
      <c r="H54" s="117"/>
      <c r="I54" s="117"/>
      <c r="J54" s="117"/>
      <c r="K54" s="117"/>
      <c r="L54" s="117"/>
      <c r="M54" s="117"/>
      <c r="T54" s="6" t="s">
        <v>74</v>
      </c>
      <c r="U54" s="157">
        <f>$E$27/$E$9</f>
        <v>0.06243910631500496</v>
      </c>
      <c r="V54" s="18" t="s">
        <v>37</v>
      </c>
      <c r="W54" s="18"/>
    </row>
    <row r="55" spans="1:23" ht="12.75">
      <c r="A55" s="117"/>
      <c r="B55" s="117"/>
      <c r="C55" s="117"/>
      <c r="D55" s="117"/>
      <c r="E55" s="117"/>
      <c r="F55" s="117"/>
      <c r="G55" s="117"/>
      <c r="H55" s="117"/>
      <c r="I55" s="117"/>
      <c r="J55" s="117"/>
      <c r="K55" s="117"/>
      <c r="L55" s="117"/>
      <c r="M55" s="117"/>
      <c r="T55" s="6" t="s">
        <v>81</v>
      </c>
      <c r="U55" s="157">
        <f>$E$34/$E$9</f>
        <v>0.052024308427935956</v>
      </c>
      <c r="V55" s="18" t="s">
        <v>38</v>
      </c>
      <c r="W55" s="51">
        <f>H9</f>
        <v>346017448.91999996</v>
      </c>
    </row>
    <row r="56" spans="1:23" ht="12.75">
      <c r="A56" s="117"/>
      <c r="B56" s="117"/>
      <c r="C56" s="117"/>
      <c r="D56" s="117"/>
      <c r="E56" s="117"/>
      <c r="F56" s="117"/>
      <c r="G56" s="117"/>
      <c r="H56" s="117"/>
      <c r="I56" s="117"/>
      <c r="J56" s="117"/>
      <c r="K56" s="117"/>
      <c r="L56" s="117"/>
      <c r="M56" s="117"/>
      <c r="T56" s="18" t="s">
        <v>82</v>
      </c>
      <c r="U56" s="157">
        <f>$E$35/$E$9</f>
        <v>0.050690467693194435</v>
      </c>
      <c r="V56" s="18" t="s">
        <v>39</v>
      </c>
      <c r="W56" s="51">
        <f>I9</f>
        <v>97595536.19000001</v>
      </c>
    </row>
    <row r="57" spans="1:23" ht="12.75">
      <c r="A57" s="117"/>
      <c r="B57" s="117"/>
      <c r="C57" s="117"/>
      <c r="D57" s="117"/>
      <c r="E57" s="117"/>
      <c r="F57" s="117"/>
      <c r="G57" s="117"/>
      <c r="H57" s="117"/>
      <c r="I57" s="117"/>
      <c r="J57" s="117"/>
      <c r="K57" s="117"/>
      <c r="L57" s="117"/>
      <c r="M57" s="117"/>
      <c r="T57" s="6" t="s">
        <v>66</v>
      </c>
      <c r="U57" s="157">
        <f>$E$19/$E$9</f>
        <v>0.04033543604582067</v>
      </c>
      <c r="V57" s="99"/>
      <c r="W57" s="18"/>
    </row>
    <row r="58" spans="1:23" ht="12.75">
      <c r="A58" s="117"/>
      <c r="B58" s="117"/>
      <c r="C58" s="117"/>
      <c r="D58" s="117"/>
      <c r="E58" s="117"/>
      <c r="F58" s="117"/>
      <c r="G58" s="117"/>
      <c r="H58" s="117"/>
      <c r="I58" s="117"/>
      <c r="J58" s="117"/>
      <c r="K58" s="117"/>
      <c r="L58" s="117"/>
      <c r="M58" s="117"/>
      <c r="T58" s="6" t="s">
        <v>71</v>
      </c>
      <c r="U58" s="157">
        <f>$E$24/$E$9</f>
        <v>0.03515038771043517</v>
      </c>
      <c r="V58" s="18"/>
      <c r="W58" s="18"/>
    </row>
    <row r="59" spans="1:23" ht="12.75">
      <c r="A59" s="117"/>
      <c r="B59" s="117"/>
      <c r="C59" s="117"/>
      <c r="D59" s="117"/>
      <c r="E59" s="117"/>
      <c r="F59" s="117"/>
      <c r="G59" s="117"/>
      <c r="H59" s="117"/>
      <c r="I59" s="117"/>
      <c r="J59" s="117"/>
      <c r="K59" s="117"/>
      <c r="L59" s="117"/>
      <c r="M59" s="117"/>
      <c r="T59" s="110" t="s">
        <v>68</v>
      </c>
      <c r="U59" s="157">
        <f>$E$21/$E$9</f>
        <v>0.033072190428244705</v>
      </c>
      <c r="V59" s="99"/>
      <c r="W59" s="18"/>
    </row>
    <row r="60" spans="1:23" ht="12.75">
      <c r="A60" s="117"/>
      <c r="B60" s="117"/>
      <c r="C60" s="117"/>
      <c r="D60" s="117"/>
      <c r="E60" s="117"/>
      <c r="F60" s="117"/>
      <c r="G60" s="117"/>
      <c r="H60" s="117"/>
      <c r="I60" s="117"/>
      <c r="J60" s="117"/>
      <c r="K60" s="117"/>
      <c r="L60" s="117"/>
      <c r="M60" s="117"/>
      <c r="T60" s="6" t="s">
        <v>62</v>
      </c>
      <c r="U60" s="99">
        <f>$E$15/$E$9</f>
        <v>0.029163620890835743</v>
      </c>
      <c r="V60" s="18"/>
      <c r="W60" s="18"/>
    </row>
    <row r="61" spans="1:23" ht="12.75">
      <c r="A61" s="117"/>
      <c r="B61" s="117"/>
      <c r="C61" s="117"/>
      <c r="D61" s="117"/>
      <c r="E61" s="117"/>
      <c r="F61" s="117"/>
      <c r="G61" s="117"/>
      <c r="H61" s="117"/>
      <c r="I61" s="117"/>
      <c r="J61" s="117"/>
      <c r="K61" s="117"/>
      <c r="L61" s="117"/>
      <c r="M61" s="117"/>
      <c r="T61" s="18" t="s">
        <v>87</v>
      </c>
      <c r="U61" s="99">
        <f>$E$40/$E$9</f>
        <v>0.02260631362608402</v>
      </c>
      <c r="V61" s="18"/>
      <c r="W61" s="18"/>
    </row>
    <row r="62" spans="1:23" ht="12.75">
      <c r="A62" s="117"/>
      <c r="B62" s="117"/>
      <c r="C62" s="117"/>
      <c r="D62" s="117"/>
      <c r="E62" s="117"/>
      <c r="F62" s="117"/>
      <c r="G62" s="117"/>
      <c r="H62" s="117"/>
      <c r="I62" s="117"/>
      <c r="J62" s="117"/>
      <c r="K62" s="117"/>
      <c r="L62" s="117"/>
      <c r="M62" s="117"/>
      <c r="T62" s="6" t="s">
        <v>77</v>
      </c>
      <c r="U62" s="157">
        <f>$E$30/$E$9</f>
        <v>0.0179077724652946</v>
      </c>
      <c r="V62" s="18"/>
      <c r="W62" s="18"/>
    </row>
    <row r="63" spans="1:23" ht="12.75">
      <c r="A63" s="117"/>
      <c r="B63" s="117"/>
      <c r="C63" s="117"/>
      <c r="D63" s="117"/>
      <c r="E63" s="117"/>
      <c r="F63" s="117"/>
      <c r="G63" s="117"/>
      <c r="H63" s="117"/>
      <c r="I63" s="117"/>
      <c r="J63" s="117"/>
      <c r="K63" s="117"/>
      <c r="L63" s="117"/>
      <c r="M63" s="117"/>
      <c r="T63" s="18" t="s">
        <v>88</v>
      </c>
      <c r="U63" s="99">
        <f>$E$41/$E$9</f>
        <v>0.01482555227360892</v>
      </c>
      <c r="V63" s="18"/>
      <c r="W63" s="18"/>
    </row>
    <row r="64" spans="1:23" ht="12.75">
      <c r="A64" s="117"/>
      <c r="B64" s="117"/>
      <c r="C64" s="117"/>
      <c r="D64" s="117"/>
      <c r="E64" s="117"/>
      <c r="F64" s="117"/>
      <c r="G64" s="117"/>
      <c r="H64" s="117"/>
      <c r="I64" s="117"/>
      <c r="J64" s="117"/>
      <c r="K64" s="117"/>
      <c r="L64" s="117"/>
      <c r="M64" s="117"/>
      <c r="T64" s="6" t="s">
        <v>69</v>
      </c>
      <c r="U64" s="99">
        <f>$E$22/$E$9</f>
        <v>0.013750456196604458</v>
      </c>
      <c r="V64" s="18"/>
      <c r="W64" s="18"/>
    </row>
    <row r="65" spans="1:23" ht="12.75">
      <c r="A65" s="117"/>
      <c r="B65" s="117"/>
      <c r="C65" s="117"/>
      <c r="D65" s="117"/>
      <c r="E65" s="117"/>
      <c r="F65" s="117"/>
      <c r="G65" s="117"/>
      <c r="H65" s="117"/>
      <c r="I65" s="117"/>
      <c r="J65" s="117"/>
      <c r="K65" s="117"/>
      <c r="L65" s="117"/>
      <c r="M65" s="117"/>
      <c r="T65" s="6" t="s">
        <v>72</v>
      </c>
      <c r="U65" s="99">
        <f>$E$25/$E$9</f>
        <v>0.013160125392976011</v>
      </c>
      <c r="V65" s="18"/>
      <c r="W65" s="18"/>
    </row>
    <row r="66" spans="1:23" ht="12.75">
      <c r="A66" s="117"/>
      <c r="B66" s="117"/>
      <c r="C66" s="117"/>
      <c r="D66" s="117"/>
      <c r="E66" s="117"/>
      <c r="F66" s="117"/>
      <c r="G66" s="117"/>
      <c r="H66" s="117"/>
      <c r="I66" s="117"/>
      <c r="J66" s="117"/>
      <c r="K66" s="117"/>
      <c r="L66" s="117"/>
      <c r="M66" s="117"/>
      <c r="T66" s="6" t="s">
        <v>60</v>
      </c>
      <c r="U66" s="99">
        <f>$E$13/$E$9</f>
        <v>0.013111170897212965</v>
      </c>
      <c r="V66" s="99"/>
      <c r="W66" s="18"/>
    </row>
    <row r="67" spans="1:23" ht="12.75">
      <c r="A67" s="117"/>
      <c r="B67" s="117"/>
      <c r="C67" s="117"/>
      <c r="D67" s="117"/>
      <c r="E67" s="117"/>
      <c r="F67" s="117"/>
      <c r="G67" s="117"/>
      <c r="H67" s="117"/>
      <c r="I67" s="117"/>
      <c r="J67" s="117"/>
      <c r="K67" s="117"/>
      <c r="L67" s="117"/>
      <c r="M67" s="117"/>
      <c r="T67" s="6" t="s">
        <v>70</v>
      </c>
      <c r="U67" s="99">
        <f>$E$23/$E$9</f>
        <v>0.012679873918941336</v>
      </c>
      <c r="V67" s="18"/>
      <c r="W67" s="18"/>
    </row>
    <row r="68" spans="1:23" ht="12.75">
      <c r="A68" s="117"/>
      <c r="B68" s="117"/>
      <c r="C68" s="117"/>
      <c r="D68" s="117"/>
      <c r="E68" s="117"/>
      <c r="F68" s="117"/>
      <c r="G68" s="117"/>
      <c r="H68" s="117"/>
      <c r="I68" s="117"/>
      <c r="J68" s="117"/>
      <c r="K68" s="117"/>
      <c r="L68" s="117"/>
      <c r="M68" s="117"/>
      <c r="T68" s="6" t="s">
        <v>67</v>
      </c>
      <c r="U68" s="99">
        <f>$E$20/$E$9</f>
        <v>0.012149775391862178</v>
      </c>
      <c r="V68" s="18"/>
      <c r="W68" s="18"/>
    </row>
    <row r="69" spans="1:23" ht="12.75">
      <c r="A69" s="117"/>
      <c r="B69" s="117"/>
      <c r="C69" s="117"/>
      <c r="D69" s="117"/>
      <c r="E69" s="117"/>
      <c r="F69" s="117"/>
      <c r="G69" s="117"/>
      <c r="H69" s="117"/>
      <c r="I69" s="117"/>
      <c r="J69" s="117"/>
      <c r="K69" s="117"/>
      <c r="L69" s="117"/>
      <c r="M69" s="117"/>
      <c r="T69" s="18" t="s">
        <v>86</v>
      </c>
      <c r="U69" s="99">
        <f>$E$39/$E$9</f>
        <v>0.010891547164251584</v>
      </c>
      <c r="V69" s="18"/>
      <c r="W69" s="18"/>
    </row>
    <row r="70" spans="1:23" ht="12.75">
      <c r="A70" s="117"/>
      <c r="B70" s="117"/>
      <c r="C70" s="117"/>
      <c r="D70" s="117"/>
      <c r="E70" s="117"/>
      <c r="F70" s="117"/>
      <c r="G70" s="117"/>
      <c r="H70" s="117"/>
      <c r="I70" s="117"/>
      <c r="J70" s="117"/>
      <c r="K70" s="117"/>
      <c r="L70" s="117"/>
      <c r="M70" s="117"/>
      <c r="T70" s="18" t="s">
        <v>85</v>
      </c>
      <c r="U70" s="99">
        <f>$E$38/$E$9</f>
        <v>0.010296002243639104</v>
      </c>
      <c r="V70" s="18"/>
      <c r="W70" s="18"/>
    </row>
    <row r="71" spans="1:23" ht="12.75">
      <c r="A71" s="117"/>
      <c r="B71" s="117"/>
      <c r="C71" s="117"/>
      <c r="D71" s="117"/>
      <c r="E71" s="117"/>
      <c r="F71" s="117"/>
      <c r="G71" s="117"/>
      <c r="H71" s="117"/>
      <c r="I71" s="117"/>
      <c r="J71" s="117"/>
      <c r="K71" s="117"/>
      <c r="L71" s="117"/>
      <c r="M71" s="117"/>
      <c r="T71" s="6" t="s">
        <v>73</v>
      </c>
      <c r="U71" s="99">
        <f>$E$26/$E$9</f>
        <v>0.007356308628321162</v>
      </c>
      <c r="V71" s="18"/>
      <c r="W71" s="18"/>
    </row>
    <row r="72" spans="1:23" ht="12.75">
      <c r="A72" s="117"/>
      <c r="B72" s="117"/>
      <c r="C72" s="117"/>
      <c r="D72" s="117"/>
      <c r="E72" s="117"/>
      <c r="F72" s="117"/>
      <c r="G72" s="117"/>
      <c r="H72" s="117"/>
      <c r="I72" s="117"/>
      <c r="J72" s="117"/>
      <c r="K72" s="117"/>
      <c r="L72" s="117"/>
      <c r="M72" s="117"/>
      <c r="T72" s="6" t="s">
        <v>58</v>
      </c>
      <c r="U72" s="99">
        <f>$E$11/$E$9</f>
        <v>0.005257975258369912</v>
      </c>
      <c r="V72" s="18"/>
      <c r="W72" s="18"/>
    </row>
    <row r="73" spans="1:23" ht="12.75">
      <c r="A73" s="117"/>
      <c r="B73" s="117"/>
      <c r="C73" s="117"/>
      <c r="D73" s="117"/>
      <c r="E73" s="117"/>
      <c r="F73" s="117"/>
      <c r="G73" s="117"/>
      <c r="H73" s="117"/>
      <c r="I73" s="117"/>
      <c r="J73" s="117"/>
      <c r="K73" s="117"/>
      <c r="L73" s="117"/>
      <c r="M73" s="117"/>
      <c r="T73" s="110" t="s">
        <v>64</v>
      </c>
      <c r="U73" s="99">
        <f>$E$17/$E$9</f>
        <v>0.004076035036602088</v>
      </c>
      <c r="V73" s="18"/>
      <c r="W73" s="18"/>
    </row>
    <row r="74" spans="1:23" ht="12.75">
      <c r="A74" s="117"/>
      <c r="B74" s="117"/>
      <c r="C74" s="117"/>
      <c r="D74" s="117"/>
      <c r="E74" s="117"/>
      <c r="F74" s="117"/>
      <c r="G74" s="117"/>
      <c r="H74" s="117"/>
      <c r="I74" s="117"/>
      <c r="J74" s="117"/>
      <c r="K74" s="117"/>
      <c r="L74" s="117"/>
      <c r="M74" s="117"/>
      <c r="T74" s="6" t="s">
        <v>59</v>
      </c>
      <c r="U74" s="99">
        <f>$E$12/$E$9</f>
        <v>0.003466577899244037</v>
      </c>
      <c r="V74" s="18"/>
      <c r="W74" s="18"/>
    </row>
    <row r="75" spans="1:23" ht="12.75">
      <c r="A75" s="117"/>
      <c r="B75" s="117"/>
      <c r="C75" s="117"/>
      <c r="D75" s="117"/>
      <c r="E75" s="117"/>
      <c r="F75" s="117"/>
      <c r="G75" s="117"/>
      <c r="H75" s="117"/>
      <c r="I75" s="117"/>
      <c r="J75" s="117"/>
      <c r="K75" s="117"/>
      <c r="L75" s="117"/>
      <c r="M75" s="117"/>
      <c r="T75" s="6" t="s">
        <v>63</v>
      </c>
      <c r="U75" s="99">
        <f>$E$16/$E$9</f>
        <v>0.0017464992820439762</v>
      </c>
      <c r="V75" s="18"/>
      <c r="W75" s="18"/>
    </row>
    <row r="76" spans="1:23" ht="12.75">
      <c r="A76" s="117"/>
      <c r="B76" s="117"/>
      <c r="C76" s="117"/>
      <c r="D76" s="117"/>
      <c r="E76" s="117"/>
      <c r="F76" s="117"/>
      <c r="G76" s="117"/>
      <c r="H76" s="117"/>
      <c r="I76" s="117"/>
      <c r="J76" s="117"/>
      <c r="K76" s="117"/>
      <c r="L76" s="117"/>
      <c r="M76" s="117"/>
      <c r="T76" s="6" t="s">
        <v>61</v>
      </c>
      <c r="U76" s="99">
        <f>$E$14/$E$9</f>
        <v>0.0015269945937944776</v>
      </c>
      <c r="V76" s="18"/>
      <c r="W76" s="18"/>
    </row>
    <row r="77" spans="1:23" ht="12.75">
      <c r="A77" s="117"/>
      <c r="B77" s="117"/>
      <c r="C77" s="117"/>
      <c r="D77" s="117"/>
      <c r="E77" s="117"/>
      <c r="F77" s="117"/>
      <c r="G77" s="117"/>
      <c r="H77" s="117"/>
      <c r="I77" s="117"/>
      <c r="J77" s="117"/>
      <c r="K77" s="117"/>
      <c r="L77" s="117"/>
      <c r="M77" s="117"/>
      <c r="N77" s="117"/>
      <c r="O77" s="117"/>
      <c r="P77" s="117"/>
      <c r="Q77" s="117"/>
      <c r="R77" s="144"/>
      <c r="T77" s="18"/>
      <c r="U77" s="99">
        <f>SUM(U50:U76)</f>
        <v>1.0000000000000002</v>
      </c>
      <c r="V77" s="18"/>
      <c r="W77" s="18"/>
    </row>
    <row r="78" spans="1:18" ht="12.75">
      <c r="A78" s="117"/>
      <c r="B78" s="117"/>
      <c r="C78" s="117"/>
      <c r="D78" s="117"/>
      <c r="E78" s="117"/>
      <c r="F78" s="117"/>
      <c r="G78" s="117"/>
      <c r="H78" s="117"/>
      <c r="I78" s="117"/>
      <c r="J78" s="117"/>
      <c r="K78" s="117"/>
      <c r="L78" s="117"/>
      <c r="M78" s="117"/>
      <c r="N78" s="144"/>
      <c r="O78" s="144"/>
      <c r="P78" s="144"/>
      <c r="Q78" s="117"/>
      <c r="R78" s="144"/>
    </row>
    <row r="79" spans="1:18" ht="12.75">
      <c r="A79" s="117"/>
      <c r="B79" s="117"/>
      <c r="C79" s="117"/>
      <c r="D79" s="117"/>
      <c r="E79" s="117"/>
      <c r="F79" s="117"/>
      <c r="G79" s="117"/>
      <c r="H79" s="117"/>
      <c r="I79" s="117"/>
      <c r="J79" s="117"/>
      <c r="K79" s="117"/>
      <c r="L79" s="117"/>
      <c r="M79" s="117"/>
      <c r="N79" s="144"/>
      <c r="O79" s="144"/>
      <c r="P79" s="144"/>
      <c r="Q79" s="117"/>
      <c r="R79" s="144"/>
    </row>
    <row r="80" spans="1:18" ht="15" customHeight="1">
      <c r="A80" s="117"/>
      <c r="B80" s="117"/>
      <c r="C80" s="117"/>
      <c r="D80" s="117"/>
      <c r="E80" s="117"/>
      <c r="F80" s="117"/>
      <c r="G80" s="117"/>
      <c r="H80" s="117"/>
      <c r="I80" s="117"/>
      <c r="J80" s="117"/>
      <c r="K80" s="117"/>
      <c r="L80" s="117"/>
      <c r="M80" s="117"/>
      <c r="N80" s="144"/>
      <c r="O80" s="144"/>
      <c r="P80" s="144"/>
      <c r="Q80" s="117"/>
      <c r="R80" s="144"/>
    </row>
    <row r="81" spans="1:18" ht="15" customHeight="1">
      <c r="A81" s="117"/>
      <c r="B81" s="117"/>
      <c r="C81" s="117"/>
      <c r="D81" s="117"/>
      <c r="E81" s="117"/>
      <c r="F81" s="117"/>
      <c r="G81" s="117"/>
      <c r="H81" s="117"/>
      <c r="I81" s="117"/>
      <c r="J81" s="117"/>
      <c r="K81" s="117"/>
      <c r="L81" s="117"/>
      <c r="M81" s="117"/>
      <c r="N81" s="144"/>
      <c r="O81" s="144"/>
      <c r="P81" s="144"/>
      <c r="Q81" s="117"/>
      <c r="R81" s="144"/>
    </row>
    <row r="82" spans="1:18" ht="15" customHeight="1">
      <c r="A82" s="117"/>
      <c r="B82" s="117"/>
      <c r="C82" s="117"/>
      <c r="D82" s="117"/>
      <c r="E82" s="117"/>
      <c r="F82" s="117"/>
      <c r="G82" s="117"/>
      <c r="H82" s="117"/>
      <c r="I82" s="117"/>
      <c r="J82" s="117"/>
      <c r="K82" s="117"/>
      <c r="L82" s="117"/>
      <c r="M82" s="117"/>
      <c r="N82" s="144"/>
      <c r="O82" s="144"/>
      <c r="P82" s="144"/>
      <c r="Q82" s="117"/>
      <c r="R82" s="144"/>
    </row>
    <row r="83" spans="1:18" ht="15" customHeight="1">
      <c r="A83" s="117"/>
      <c r="B83" s="117"/>
      <c r="C83" s="117"/>
      <c r="D83" s="117"/>
      <c r="E83" s="117"/>
      <c r="F83" s="117"/>
      <c r="G83" s="117"/>
      <c r="H83" s="117"/>
      <c r="I83" s="117"/>
      <c r="J83" s="536"/>
      <c r="K83" s="117"/>
      <c r="L83" s="117"/>
      <c r="M83" s="117"/>
      <c r="N83" s="144"/>
      <c r="O83" s="144"/>
      <c r="P83" s="144"/>
      <c r="Q83" s="117"/>
      <c r="R83" s="144"/>
    </row>
    <row r="84" spans="1:18" ht="15" customHeight="1">
      <c r="A84" s="117"/>
      <c r="B84" s="117"/>
      <c r="C84" s="117"/>
      <c r="D84" s="117"/>
      <c r="E84" s="117"/>
      <c r="F84" s="117"/>
      <c r="G84" s="117"/>
      <c r="H84" s="117"/>
      <c r="I84" s="117"/>
      <c r="J84" s="117"/>
      <c r="K84" s="117"/>
      <c r="L84" s="117"/>
      <c r="M84" s="117"/>
      <c r="N84" s="117"/>
      <c r="O84" s="117"/>
      <c r="P84" s="117"/>
      <c r="Q84" s="117"/>
      <c r="R84" s="144"/>
    </row>
    <row r="85" spans="1:18" ht="15" customHeight="1">
      <c r="A85" s="117"/>
      <c r="B85" s="117"/>
      <c r="C85" s="117"/>
      <c r="D85" s="117"/>
      <c r="E85" s="117"/>
      <c r="F85" s="117"/>
      <c r="G85" s="117"/>
      <c r="H85" s="117"/>
      <c r="I85" s="117"/>
      <c r="J85" s="117"/>
      <c r="K85" s="117"/>
      <c r="L85" s="117"/>
      <c r="M85" s="117"/>
      <c r="N85" s="117"/>
      <c r="O85" s="117"/>
      <c r="P85" s="117"/>
      <c r="Q85" s="117"/>
      <c r="R85" s="144"/>
    </row>
    <row r="86" spans="1:18" ht="15" customHeight="1">
      <c r="A86" s="117"/>
      <c r="B86" s="117"/>
      <c r="C86" s="117"/>
      <c r="D86" s="117"/>
      <c r="E86" s="117"/>
      <c r="F86" s="117"/>
      <c r="G86" s="117"/>
      <c r="H86" s="117"/>
      <c r="I86" s="117"/>
      <c r="J86" s="117"/>
      <c r="K86" s="117"/>
      <c r="L86" s="117"/>
      <c r="M86" s="117"/>
      <c r="N86" s="117"/>
      <c r="O86" s="117"/>
      <c r="P86" s="117"/>
      <c r="Q86" s="117"/>
      <c r="R86" s="144"/>
    </row>
    <row r="87" spans="1:18" ht="15" customHeight="1">
      <c r="A87" s="117"/>
      <c r="B87" s="117"/>
      <c r="C87" s="117"/>
      <c r="D87" s="117"/>
      <c r="E87" s="117"/>
      <c r="F87" s="117"/>
      <c r="G87" s="117"/>
      <c r="H87" s="117"/>
      <c r="I87" s="117"/>
      <c r="J87" s="117"/>
      <c r="K87" s="117"/>
      <c r="L87" s="117"/>
      <c r="M87" s="117"/>
      <c r="N87" s="117"/>
      <c r="O87" s="117"/>
      <c r="P87" s="117"/>
      <c r="Q87" s="117"/>
      <c r="R87" s="144"/>
    </row>
    <row r="88" spans="1:18" ht="12.75">
      <c r="A88" s="117"/>
      <c r="B88" s="117"/>
      <c r="C88" s="117"/>
      <c r="D88" s="117"/>
      <c r="E88" s="117"/>
      <c r="F88" s="117"/>
      <c r="G88" s="117"/>
      <c r="H88" s="117"/>
      <c r="I88" s="117"/>
      <c r="J88" s="117"/>
      <c r="K88" s="117"/>
      <c r="L88" s="117"/>
      <c r="M88" s="117"/>
      <c r="N88" s="117"/>
      <c r="O88" s="117"/>
      <c r="P88" s="117"/>
      <c r="Q88" s="117"/>
      <c r="R88" s="144"/>
    </row>
    <row r="89" spans="1:18" ht="12.75">
      <c r="A89" s="117"/>
      <c r="B89" s="117"/>
      <c r="C89" s="117"/>
      <c r="D89" s="117"/>
      <c r="E89" s="117"/>
      <c r="F89" s="117"/>
      <c r="G89" s="117"/>
      <c r="H89" s="117"/>
      <c r="I89" s="117"/>
      <c r="J89" s="542"/>
      <c r="L89" s="117"/>
      <c r="M89" s="117"/>
      <c r="N89" s="117"/>
      <c r="O89" s="117"/>
      <c r="P89" s="117"/>
      <c r="Q89" s="117"/>
      <c r="R89" s="144"/>
    </row>
    <row r="125" ht="12.75">
      <c r="C125" s="645"/>
    </row>
  </sheetData>
  <mergeCells count="14">
    <mergeCell ref="K5:K7"/>
    <mergeCell ref="K37:K38"/>
    <mergeCell ref="M6:M7"/>
    <mergeCell ref="N6:N7"/>
    <mergeCell ref="P6:Q6"/>
    <mergeCell ref="C3:I3"/>
    <mergeCell ref="M5:Q5"/>
    <mergeCell ref="E6:E7"/>
    <mergeCell ref="F6:F7"/>
    <mergeCell ref="G6:G7"/>
    <mergeCell ref="A5:C7"/>
    <mergeCell ref="E5:I5"/>
    <mergeCell ref="H6:I6"/>
    <mergeCell ref="O6:O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0" r:id="rId2"/>
  <drawing r:id="rId1"/>
</worksheet>
</file>

<file path=xl/worksheets/sheet11.xml><?xml version="1.0" encoding="utf-8"?>
<worksheet xmlns="http://schemas.openxmlformats.org/spreadsheetml/2006/main" xmlns:r="http://schemas.openxmlformats.org/officeDocument/2006/relationships">
  <sheetPr codeName="Plan8">
    <pageSetUpPr fitToPage="1"/>
  </sheetPr>
  <dimension ref="A1:AE170"/>
  <sheetViews>
    <sheetView showGridLines="0" tabSelected="1" workbookViewId="0" topLeftCell="A21">
      <selection activeCell="J48" sqref="J48"/>
    </sheetView>
  </sheetViews>
  <sheetFormatPr defaultColWidth="9.140625" defaultRowHeight="12.75"/>
  <cols>
    <col min="1" max="1" width="5.8515625" style="65" customWidth="1"/>
    <col min="2" max="2" width="0.85546875" style="65" customWidth="1"/>
    <col min="3" max="3" width="11.421875" style="65" customWidth="1"/>
    <col min="4" max="4" width="0.85546875" style="65" customWidth="1"/>
    <col min="5" max="5" width="11.57421875" style="65" customWidth="1"/>
    <col min="6" max="6" width="10.7109375" style="65" customWidth="1"/>
    <col min="7" max="8" width="11.140625" style="65" customWidth="1"/>
    <col min="9" max="9" width="0.85546875" style="65" customWidth="1"/>
    <col min="10" max="10" width="14.28125" style="65" customWidth="1"/>
    <col min="11" max="11" width="10.7109375" style="65" customWidth="1"/>
    <col min="12" max="13" width="14.28125" style="65" customWidth="1"/>
    <col min="14" max="14" width="0.85546875" style="65" customWidth="1"/>
    <col min="15" max="17" width="10.28125" style="65" customWidth="1"/>
    <col min="18" max="18" width="8.8515625" style="65" customWidth="1"/>
    <col min="19" max="19" width="11.7109375" style="65" customWidth="1"/>
    <col min="20" max="21" width="12.57421875" style="65" customWidth="1"/>
    <col min="22" max="23" width="11.421875" style="65" customWidth="1"/>
    <col min="24" max="25" width="14.421875" style="77" customWidth="1"/>
    <col min="26" max="26" width="15.421875" style="77" customWidth="1"/>
    <col min="27" max="27" width="14.421875" style="77" customWidth="1"/>
    <col min="28" max="16384" width="11.421875" style="65" customWidth="1"/>
  </cols>
  <sheetData>
    <row r="1" spans="1:27" s="45" customFormat="1" ht="16.5" customHeight="1">
      <c r="A1" s="64" t="str">
        <f>'01'!A1</f>
        <v>Boletim Estatístico da Previdência Social - Vol. 14 Nº 11</v>
      </c>
      <c r="O1" s="18"/>
      <c r="P1" s="18"/>
      <c r="Q1" s="162" t="str">
        <f>'01'!L1</f>
        <v>Novembro/2009</v>
      </c>
      <c r="X1" s="193"/>
      <c r="Y1" s="193"/>
      <c r="Z1" s="193"/>
      <c r="AA1" s="193"/>
    </row>
    <row r="2" spans="4:16" ht="9" customHeight="1">
      <c r="D2" s="67"/>
      <c r="E2" s="1"/>
      <c r="F2" s="1"/>
      <c r="G2" s="1"/>
      <c r="H2" s="2"/>
      <c r="I2" s="67"/>
      <c r="J2" s="2"/>
      <c r="K2" s="2"/>
      <c r="L2" s="66"/>
      <c r="M2" s="66"/>
      <c r="N2" s="67"/>
      <c r="O2" s="66"/>
      <c r="P2" s="66"/>
    </row>
    <row r="3" spans="1:14" ht="15" customHeight="1">
      <c r="A3" s="919">
        <v>10</v>
      </c>
      <c r="B3" s="158"/>
      <c r="C3" s="1134" t="s">
        <v>17</v>
      </c>
      <c r="D3" s="1128"/>
      <c r="E3" s="1128"/>
      <c r="F3" s="1128"/>
      <c r="G3" s="1128"/>
      <c r="H3" s="1129"/>
      <c r="I3"/>
      <c r="J3"/>
      <c r="K3" s="331"/>
      <c r="L3" s="332"/>
      <c r="M3" s="172"/>
      <c r="N3" s="69"/>
    </row>
    <row r="4" spans="1:16" ht="9" customHeight="1">
      <c r="A4" s="68"/>
      <c r="B4" s="68"/>
      <c r="C4" s="68"/>
      <c r="D4" s="69"/>
      <c r="E4" s="1"/>
      <c r="F4" s="1"/>
      <c r="G4" s="69"/>
      <c r="H4" s="69"/>
      <c r="I4" s="69"/>
      <c r="J4" s="69"/>
      <c r="K4" s="69"/>
      <c r="L4" s="2"/>
      <c r="M4" s="2"/>
      <c r="N4" s="69"/>
      <c r="O4" s="66"/>
      <c r="P4" s="66"/>
    </row>
    <row r="5" spans="1:17" ht="15" customHeight="1">
      <c r="A5" s="1231" t="s">
        <v>210</v>
      </c>
      <c r="B5" s="1231"/>
      <c r="C5" s="1231"/>
      <c r="D5" s="573"/>
      <c r="E5" s="1165" t="s">
        <v>108</v>
      </c>
      <c r="F5" s="1166"/>
      <c r="G5" s="1166"/>
      <c r="H5" s="1167"/>
      <c r="I5" s="573"/>
      <c r="J5" s="901" t="s">
        <v>109</v>
      </c>
      <c r="K5" s="902"/>
      <c r="L5" s="902"/>
      <c r="M5" s="920"/>
      <c r="N5" s="573"/>
      <c r="O5" s="901" t="s">
        <v>146</v>
      </c>
      <c r="P5" s="902"/>
      <c r="Q5" s="903"/>
    </row>
    <row r="6" spans="1:17" ht="18" customHeight="1">
      <c r="A6" s="1231"/>
      <c r="B6" s="1231"/>
      <c r="C6" s="1231"/>
      <c r="D6" s="573"/>
      <c r="E6" s="1147" t="s">
        <v>129</v>
      </c>
      <c r="F6" s="1232" t="s">
        <v>312</v>
      </c>
      <c r="G6" s="1191" t="s">
        <v>37</v>
      </c>
      <c r="H6" s="1192"/>
      <c r="I6" s="578"/>
      <c r="J6" s="1147" t="s">
        <v>129</v>
      </c>
      <c r="K6" s="1232" t="s">
        <v>312</v>
      </c>
      <c r="L6" s="1191" t="s">
        <v>37</v>
      </c>
      <c r="M6" s="1192"/>
      <c r="N6" s="578"/>
      <c r="O6" s="1151" t="s">
        <v>129</v>
      </c>
      <c r="P6" s="1191" t="s">
        <v>37</v>
      </c>
      <c r="Q6" s="1192"/>
    </row>
    <row r="7" spans="1:17" ht="18" customHeight="1">
      <c r="A7" s="1231"/>
      <c r="B7" s="1231"/>
      <c r="C7" s="1231"/>
      <c r="D7" s="573"/>
      <c r="E7" s="1148"/>
      <c r="F7" s="1233"/>
      <c r="G7" s="907" t="s">
        <v>38</v>
      </c>
      <c r="H7" s="922" t="s">
        <v>39</v>
      </c>
      <c r="I7" s="578"/>
      <c r="J7" s="1148"/>
      <c r="K7" s="1233"/>
      <c r="L7" s="907" t="s">
        <v>38</v>
      </c>
      <c r="M7" s="906" t="s">
        <v>39</v>
      </c>
      <c r="N7" s="578"/>
      <c r="O7" s="1152"/>
      <c r="P7" s="907" t="s">
        <v>38</v>
      </c>
      <c r="Q7" s="906" t="s">
        <v>39</v>
      </c>
    </row>
    <row r="8" spans="1:27" s="68" customFormat="1" ht="6" customHeight="1">
      <c r="A8" s="333"/>
      <c r="B8" s="333"/>
      <c r="D8" s="334"/>
      <c r="E8" s="333"/>
      <c r="F8" s="23"/>
      <c r="G8" s="335"/>
      <c r="H8" s="335"/>
      <c r="I8" s="336"/>
      <c r="J8" s="337"/>
      <c r="K8" s="23"/>
      <c r="L8" s="335"/>
      <c r="M8" s="23"/>
      <c r="N8" s="336"/>
      <c r="O8" s="335"/>
      <c r="P8" s="335"/>
      <c r="Q8" s="23"/>
      <c r="X8" s="545"/>
      <c r="Y8" s="545"/>
      <c r="Z8" s="545"/>
      <c r="AA8" s="545"/>
    </row>
    <row r="9" spans="1:27" s="154" customFormat="1" ht="12" customHeight="1">
      <c r="A9" s="242">
        <v>2000</v>
      </c>
      <c r="B9" s="338" t="s">
        <v>197</v>
      </c>
      <c r="C9" s="321"/>
      <c r="D9" s="134"/>
      <c r="E9" s="273">
        <v>19572748</v>
      </c>
      <c r="F9" s="254">
        <v>3.9191780525901665</v>
      </c>
      <c r="G9" s="274">
        <v>13078876</v>
      </c>
      <c r="H9" s="275">
        <v>6493872</v>
      </c>
      <c r="I9" s="139"/>
      <c r="J9" s="273">
        <v>5364699869.46</v>
      </c>
      <c r="K9" s="254">
        <v>12.70491846313977</v>
      </c>
      <c r="L9" s="274">
        <v>4375083464.55</v>
      </c>
      <c r="M9" s="275">
        <v>989616404.91</v>
      </c>
      <c r="N9" s="134"/>
      <c r="O9" s="255">
        <v>274.0902743682185</v>
      </c>
      <c r="P9" s="254">
        <v>334.5152492117824</v>
      </c>
      <c r="Q9" s="256">
        <v>152.39234849562789</v>
      </c>
      <c r="X9" s="546"/>
      <c r="Y9" s="546"/>
      <c r="Z9" s="546"/>
      <c r="AA9" s="546"/>
    </row>
    <row r="10" spans="1:27" s="154" customFormat="1" ht="12" customHeight="1">
      <c r="A10" s="245">
        <v>2001</v>
      </c>
      <c r="B10" s="116" t="s">
        <v>197</v>
      </c>
      <c r="C10" s="262"/>
      <c r="D10" s="116"/>
      <c r="E10" s="276">
        <v>20032858</v>
      </c>
      <c r="F10" s="133">
        <v>2.350768527750935</v>
      </c>
      <c r="G10" s="139">
        <v>13411599</v>
      </c>
      <c r="H10" s="277">
        <v>6621259</v>
      </c>
      <c r="I10" s="139"/>
      <c r="J10" s="276">
        <v>6199278821.44</v>
      </c>
      <c r="K10" s="133">
        <v>15.556861936136723</v>
      </c>
      <c r="L10" s="139">
        <v>4996694449.79</v>
      </c>
      <c r="M10" s="277">
        <v>1202584371.6500003</v>
      </c>
      <c r="N10" s="116"/>
      <c r="O10" s="286">
        <v>309.4555365709675</v>
      </c>
      <c r="P10" s="133">
        <v>372.5651542213572</v>
      </c>
      <c r="Q10" s="287">
        <v>181.6247290205685</v>
      </c>
      <c r="X10" s="546"/>
      <c r="Y10" s="546"/>
      <c r="Z10" s="546"/>
      <c r="AA10" s="546"/>
    </row>
    <row r="11" spans="1:27" s="154" customFormat="1" ht="12" customHeight="1">
      <c r="A11" s="245">
        <v>2002</v>
      </c>
      <c r="B11" s="116" t="s">
        <v>197</v>
      </c>
      <c r="C11" s="262"/>
      <c r="D11" s="116"/>
      <c r="E11" s="276">
        <v>21125512</v>
      </c>
      <c r="F11" s="133">
        <v>5.454309115554046</v>
      </c>
      <c r="G11" s="139">
        <v>14255920</v>
      </c>
      <c r="H11" s="277">
        <v>6869592</v>
      </c>
      <c r="I11" s="139"/>
      <c r="J11" s="276">
        <v>7308508521.31</v>
      </c>
      <c r="K11" s="133">
        <v>17.892882895245286</v>
      </c>
      <c r="L11" s="139">
        <v>5924679596.81</v>
      </c>
      <c r="M11" s="277">
        <v>1383828924.4999998</v>
      </c>
      <c r="N11" s="116"/>
      <c r="O11" s="286">
        <v>345.9565155774686</v>
      </c>
      <c r="P11" s="133">
        <v>415.5943353224485</v>
      </c>
      <c r="Q11" s="287">
        <v>201.4426656634047</v>
      </c>
      <c r="X11" s="546"/>
      <c r="Y11" s="546"/>
      <c r="Z11" s="546"/>
      <c r="AA11" s="546"/>
    </row>
    <row r="12" spans="1:27" s="154" customFormat="1" ht="12" customHeight="1">
      <c r="A12" s="245">
        <v>2003</v>
      </c>
      <c r="B12" s="116" t="s">
        <v>197</v>
      </c>
      <c r="C12" s="262"/>
      <c r="D12" s="116"/>
      <c r="E12" s="276">
        <v>21851685</v>
      </c>
      <c r="F12" s="133">
        <v>3.437422013724456</v>
      </c>
      <c r="G12" s="139">
        <v>14822661</v>
      </c>
      <c r="H12" s="277">
        <v>7029024</v>
      </c>
      <c r="I12" s="139"/>
      <c r="J12" s="276">
        <v>9084025035.88</v>
      </c>
      <c r="K12" s="133">
        <v>24.29382834258158</v>
      </c>
      <c r="L12" s="139">
        <v>7383514299.16</v>
      </c>
      <c r="M12" s="277">
        <v>1700510736.72</v>
      </c>
      <c r="N12" s="116"/>
      <c r="O12" s="286">
        <v>415.71279449982916</v>
      </c>
      <c r="P12" s="133">
        <v>498.12340032332924</v>
      </c>
      <c r="Q12" s="287">
        <v>241.92700675371148</v>
      </c>
      <c r="X12" s="546"/>
      <c r="Y12" s="546"/>
      <c r="Z12" s="546"/>
      <c r="AA12" s="546"/>
    </row>
    <row r="13" spans="1:27" s="58" customFormat="1" ht="12" customHeight="1">
      <c r="A13" s="245">
        <v>2004</v>
      </c>
      <c r="B13" s="116" t="s">
        <v>197</v>
      </c>
      <c r="C13" s="262"/>
      <c r="D13" s="116"/>
      <c r="E13" s="276">
        <v>23146969</v>
      </c>
      <c r="F13" s="133">
        <v>5.927616108322997</v>
      </c>
      <c r="G13" s="139">
        <v>15956087</v>
      </c>
      <c r="H13" s="277">
        <v>7190882</v>
      </c>
      <c r="I13" s="139"/>
      <c r="J13" s="276">
        <v>10407503788.630001</v>
      </c>
      <c r="K13" s="324">
        <v>14.569298824282594</v>
      </c>
      <c r="L13" s="139">
        <v>8529413308.76</v>
      </c>
      <c r="M13" s="277">
        <v>1878090479.87</v>
      </c>
      <c r="N13" s="116"/>
      <c r="O13" s="286">
        <v>449.62706731192327</v>
      </c>
      <c r="P13" s="133">
        <v>534.5554526470055</v>
      </c>
      <c r="Q13" s="287">
        <v>261.17665119105</v>
      </c>
      <c r="X13" s="547"/>
      <c r="Y13" s="547"/>
      <c r="Z13" s="547"/>
      <c r="AA13" s="547"/>
    </row>
    <row r="14" spans="1:27" s="154" customFormat="1" ht="12" customHeight="1">
      <c r="A14" s="245">
        <v>2005</v>
      </c>
      <c r="B14" s="116" t="s">
        <v>197</v>
      </c>
      <c r="C14" s="262"/>
      <c r="D14" s="116"/>
      <c r="E14" s="276">
        <v>23951338</v>
      </c>
      <c r="F14" s="133">
        <v>3.475051096322801</v>
      </c>
      <c r="G14" s="139">
        <v>16599421</v>
      </c>
      <c r="H14" s="277">
        <v>7351917</v>
      </c>
      <c r="I14" s="139"/>
      <c r="J14" s="276">
        <v>11341137597.71</v>
      </c>
      <c r="K14" s="324">
        <v>8.970775586937329</v>
      </c>
      <c r="L14" s="139">
        <v>9218957862.839998</v>
      </c>
      <c r="M14" s="277">
        <v>2122179734.8700004</v>
      </c>
      <c r="N14" s="116"/>
      <c r="O14" s="286">
        <v>473.50747577066466</v>
      </c>
      <c r="P14" s="133">
        <v>555.3782787267097</v>
      </c>
      <c r="Q14" s="287">
        <v>288.65665034983397</v>
      </c>
      <c r="X14" s="546"/>
      <c r="Y14" s="546"/>
      <c r="Z14" s="546"/>
      <c r="AA14" s="546"/>
    </row>
    <row r="15" spans="1:27" s="154" customFormat="1" ht="12" customHeight="1">
      <c r="A15" s="245">
        <v>2006</v>
      </c>
      <c r="B15" s="388" t="s">
        <v>197</v>
      </c>
      <c r="C15" s="516"/>
      <c r="D15" s="392"/>
      <c r="E15" s="626">
        <v>24593390</v>
      </c>
      <c r="F15" s="627">
        <v>2.6806519118055094</v>
      </c>
      <c r="G15" s="628">
        <v>17088587</v>
      </c>
      <c r="H15" s="629">
        <v>7504803</v>
      </c>
      <c r="I15" s="517"/>
      <c r="J15" s="626">
        <v>12635504460.549997</v>
      </c>
      <c r="K15" s="630">
        <v>11.413024942941853</v>
      </c>
      <c r="L15" s="628">
        <v>10181274304.799997</v>
      </c>
      <c r="M15" s="629">
        <v>2454230155.75</v>
      </c>
      <c r="N15" s="392"/>
      <c r="O15" s="631">
        <v>513.7764440180877</v>
      </c>
      <c r="P15" s="627">
        <v>595.793806989425</v>
      </c>
      <c r="Q15" s="632">
        <v>327.0212630164976</v>
      </c>
      <c r="X15" s="546"/>
      <c r="Y15" s="546"/>
      <c r="Z15" s="546"/>
      <c r="AA15" s="546"/>
    </row>
    <row r="16" spans="1:27" s="154" customFormat="1" ht="12" customHeight="1">
      <c r="A16" s="245">
        <v>2007</v>
      </c>
      <c r="B16" s="116" t="s">
        <v>197</v>
      </c>
      <c r="C16" s="277"/>
      <c r="D16" s="392"/>
      <c r="E16" s="276">
        <v>25170283</v>
      </c>
      <c r="F16" s="135">
        <v>0.10342313269047221</v>
      </c>
      <c r="G16" s="139">
        <v>17493668</v>
      </c>
      <c r="H16" s="277">
        <v>7676615</v>
      </c>
      <c r="I16" s="517"/>
      <c r="J16" s="276">
        <v>13600616846.42</v>
      </c>
      <c r="K16" s="133">
        <v>-32.4848738440634</v>
      </c>
      <c r="L16" s="139">
        <v>10921267175.34</v>
      </c>
      <c r="M16" s="277">
        <v>2679349671.0800004</v>
      </c>
      <c r="N16" s="392"/>
      <c r="O16" s="631">
        <v>540.34421648815</v>
      </c>
      <c r="P16" s="627">
        <v>624.2982989810941</v>
      </c>
      <c r="Q16" s="632">
        <v>349.0274907729514</v>
      </c>
      <c r="X16" s="546"/>
      <c r="Y16" s="546"/>
      <c r="Z16" s="546"/>
      <c r="AA16" s="546"/>
    </row>
    <row r="17" spans="1:27" s="154" customFormat="1" ht="12" customHeight="1">
      <c r="A17" s="245">
        <v>2008</v>
      </c>
      <c r="B17" s="116" t="s">
        <v>129</v>
      </c>
      <c r="C17" s="277"/>
      <c r="D17" s="392"/>
      <c r="E17" s="276" t="s">
        <v>193</v>
      </c>
      <c r="F17" s="135" t="s">
        <v>193</v>
      </c>
      <c r="G17" s="139" t="s">
        <v>193</v>
      </c>
      <c r="H17" s="277" t="s">
        <v>193</v>
      </c>
      <c r="I17" s="517"/>
      <c r="J17" s="276">
        <v>221012520805.53995</v>
      </c>
      <c r="K17" s="133">
        <v>27.825406666940424</v>
      </c>
      <c r="L17" s="139">
        <v>176759822572.72003</v>
      </c>
      <c r="M17" s="277">
        <v>44252698233.82001</v>
      </c>
      <c r="N17" s="392"/>
      <c r="O17" s="631" t="s">
        <v>193</v>
      </c>
      <c r="P17" s="627" t="s">
        <v>193</v>
      </c>
      <c r="Q17" s="632" t="s">
        <v>193</v>
      </c>
      <c r="X17" s="546"/>
      <c r="Y17" s="546"/>
      <c r="Z17" s="546"/>
      <c r="AA17" s="546"/>
    </row>
    <row r="18" spans="1:27" s="68" customFormat="1" ht="12" customHeight="1">
      <c r="A18" s="521"/>
      <c r="B18" s="110" t="s">
        <v>40</v>
      </c>
      <c r="C18" s="280"/>
      <c r="D18" s="110"/>
      <c r="E18" s="279">
        <v>25184196</v>
      </c>
      <c r="F18" s="129">
        <v>0.05527550087538469</v>
      </c>
      <c r="G18" s="140">
        <v>17496974</v>
      </c>
      <c r="H18" s="280">
        <v>7687222</v>
      </c>
      <c r="I18" s="140"/>
      <c r="J18" s="279">
        <v>13548825007</v>
      </c>
      <c r="K18" s="115">
        <v>-0.3808050767464488</v>
      </c>
      <c r="L18" s="140">
        <v>10879134223.31</v>
      </c>
      <c r="M18" s="280">
        <v>2669690783.69</v>
      </c>
      <c r="N18" s="110"/>
      <c r="O18" s="640">
        <v>537.9891820648156</v>
      </c>
      <c r="P18" s="129">
        <v>621.7723260782121</v>
      </c>
      <c r="Q18" s="641">
        <v>347.28940879943366</v>
      </c>
      <c r="X18" s="545"/>
      <c r="Y18" s="545"/>
      <c r="Z18" s="545"/>
      <c r="AA18" s="545"/>
    </row>
    <row r="19" spans="1:27" s="68" customFormat="1" ht="12" customHeight="1">
      <c r="A19" s="521"/>
      <c r="B19" s="392" t="s">
        <v>41</v>
      </c>
      <c r="C19" s="516"/>
      <c r="D19" s="392"/>
      <c r="E19" s="515">
        <v>25261793</v>
      </c>
      <c r="F19" s="512">
        <v>0.3081178370752724</v>
      </c>
      <c r="G19" s="517">
        <v>17562346</v>
      </c>
      <c r="H19" s="516">
        <v>7699447</v>
      </c>
      <c r="I19" s="517"/>
      <c r="J19" s="515">
        <v>13628397987.830002</v>
      </c>
      <c r="K19" s="347">
        <v>0.5873053994637223</v>
      </c>
      <c r="L19" s="517">
        <v>10955559907.580002</v>
      </c>
      <c r="M19" s="516">
        <v>2672838080.25</v>
      </c>
      <c r="N19" s="392"/>
      <c r="O19" s="511">
        <v>539.4865672373296</v>
      </c>
      <c r="P19" s="512">
        <v>623.8095928402732</v>
      </c>
      <c r="Q19" s="513">
        <v>347.1467600530272</v>
      </c>
      <c r="X19" s="545"/>
      <c r="Y19" s="545"/>
      <c r="Z19" s="545"/>
      <c r="AA19" s="545"/>
    </row>
    <row r="20" spans="1:27" s="68" customFormat="1" ht="12" customHeight="1">
      <c r="A20" s="521"/>
      <c r="B20" s="392" t="s">
        <v>313</v>
      </c>
      <c r="C20" s="516"/>
      <c r="D20" s="392"/>
      <c r="E20" s="515">
        <v>25316962</v>
      </c>
      <c r="F20" s="512">
        <v>0.21838909059226363</v>
      </c>
      <c r="G20" s="517">
        <v>17612819</v>
      </c>
      <c r="H20" s="516">
        <v>7704143</v>
      </c>
      <c r="I20" s="517"/>
      <c r="J20" s="515">
        <v>14669680850.329998</v>
      </c>
      <c r="K20" s="347">
        <v>7.640537526346458</v>
      </c>
      <c r="L20" s="517">
        <v>11728546613.189999</v>
      </c>
      <c r="M20" s="516">
        <v>2941134237.1400003</v>
      </c>
      <c r="N20" s="392"/>
      <c r="O20" s="511">
        <v>579.4408053513687</v>
      </c>
      <c r="P20" s="512">
        <v>665.9096771044998</v>
      </c>
      <c r="Q20" s="513">
        <v>381.76007858888397</v>
      </c>
      <c r="X20" s="545"/>
      <c r="Y20" s="545"/>
      <c r="Z20" s="545"/>
      <c r="AA20" s="545"/>
    </row>
    <row r="21" spans="1:27" s="68" customFormat="1" ht="12" customHeight="1">
      <c r="A21" s="521"/>
      <c r="B21" s="392" t="s">
        <v>42</v>
      </c>
      <c r="C21" s="516"/>
      <c r="D21" s="392"/>
      <c r="E21" s="515">
        <v>25386731</v>
      </c>
      <c r="F21" s="512">
        <v>0.2755820386348029</v>
      </c>
      <c r="G21" s="517">
        <v>17667474</v>
      </c>
      <c r="H21" s="516">
        <v>7719257</v>
      </c>
      <c r="I21" s="517"/>
      <c r="J21" s="515">
        <v>14720877746.249998</v>
      </c>
      <c r="K21" s="347">
        <v>0.34899802144534586</v>
      </c>
      <c r="L21" s="517">
        <v>11775916707.669998</v>
      </c>
      <c r="M21" s="516">
        <v>2944961038.58</v>
      </c>
      <c r="N21" s="392"/>
      <c r="O21" s="511">
        <v>579.8650384033295</v>
      </c>
      <c r="P21" s="512">
        <v>666.5308638727867</v>
      </c>
      <c r="Q21" s="513">
        <v>381.508354830005</v>
      </c>
      <c r="X21" s="545"/>
      <c r="Y21" s="545"/>
      <c r="Z21" s="545"/>
      <c r="AA21" s="545"/>
    </row>
    <row r="22" spans="1:27" s="68" customFormat="1" ht="12" customHeight="1">
      <c r="A22" s="521"/>
      <c r="B22" s="392" t="s">
        <v>43</v>
      </c>
      <c r="C22" s="516"/>
      <c r="D22" s="392"/>
      <c r="E22" s="515">
        <v>25524381</v>
      </c>
      <c r="F22" s="512">
        <v>0.542212386462837</v>
      </c>
      <c r="G22" s="517">
        <v>17773295</v>
      </c>
      <c r="H22" s="516">
        <v>7751086</v>
      </c>
      <c r="I22" s="517"/>
      <c r="J22" s="515">
        <v>14818285498.970003</v>
      </c>
      <c r="K22" s="347">
        <v>0.6616979938225409</v>
      </c>
      <c r="L22" s="517">
        <v>11861062566.840004</v>
      </c>
      <c r="M22" s="516">
        <v>2957222932.1299996</v>
      </c>
      <c r="N22" s="392"/>
      <c r="O22" s="511">
        <v>580.5541571789735</v>
      </c>
      <c r="P22" s="512">
        <v>667.3530466264136</v>
      </c>
      <c r="Q22" s="513">
        <v>381.5236899874417</v>
      </c>
      <c r="X22" s="545"/>
      <c r="Y22" s="545"/>
      <c r="Z22" s="545"/>
      <c r="AA22" s="545"/>
    </row>
    <row r="23" spans="1:27" s="68" customFormat="1" ht="12" customHeight="1">
      <c r="A23" s="521"/>
      <c r="B23" s="392" t="s">
        <v>44</v>
      </c>
      <c r="C23" s="516"/>
      <c r="D23" s="392"/>
      <c r="E23" s="515">
        <v>25653229</v>
      </c>
      <c r="F23" s="512">
        <v>0.5048036228576969</v>
      </c>
      <c r="G23" s="517">
        <v>17876280</v>
      </c>
      <c r="H23" s="516">
        <v>7776949</v>
      </c>
      <c r="I23" s="517"/>
      <c r="J23" s="515">
        <v>14876864722.2</v>
      </c>
      <c r="K23" s="347">
        <v>0.3953171453881632</v>
      </c>
      <c r="L23" s="517">
        <v>11915063528.15</v>
      </c>
      <c r="M23" s="516">
        <v>2961801194.05</v>
      </c>
      <c r="N23" s="392"/>
      <c r="O23" s="511">
        <v>579.9217214409929</v>
      </c>
      <c r="P23" s="512">
        <v>666.5292515081437</v>
      </c>
      <c r="Q23" s="513">
        <v>380.84359226863904</v>
      </c>
      <c r="X23" s="545"/>
      <c r="Y23" s="545"/>
      <c r="Z23" s="545"/>
      <c r="AA23" s="545"/>
    </row>
    <row r="24" spans="1:27" s="68" customFormat="1" ht="12" customHeight="1">
      <c r="A24" s="521"/>
      <c r="B24" s="392" t="s">
        <v>45</v>
      </c>
      <c r="C24" s="516"/>
      <c r="D24" s="392"/>
      <c r="E24" s="515">
        <v>25714314</v>
      </c>
      <c r="F24" s="512">
        <v>0.2381181721802017</v>
      </c>
      <c r="G24" s="517">
        <v>17918233</v>
      </c>
      <c r="H24" s="516">
        <v>7796081</v>
      </c>
      <c r="I24" s="517"/>
      <c r="J24" s="515">
        <v>14967013168.559998</v>
      </c>
      <c r="K24" s="347">
        <v>0.6059640121985677</v>
      </c>
      <c r="L24" s="517">
        <v>11990388809.059998</v>
      </c>
      <c r="M24" s="516">
        <v>2976624359.5000005</v>
      </c>
      <c r="N24" s="392"/>
      <c r="O24" s="511">
        <v>582.0498718558075</v>
      </c>
      <c r="P24" s="512">
        <v>669.1725020575409</v>
      </c>
      <c r="Q24" s="513">
        <v>381.8103428504656</v>
      </c>
      <c r="X24" s="545"/>
      <c r="Y24" s="545"/>
      <c r="Z24" s="545"/>
      <c r="AA24" s="545"/>
    </row>
    <row r="25" spans="1:27" s="68" customFormat="1" ht="12" customHeight="1">
      <c r="A25" s="521"/>
      <c r="B25" s="880" t="s">
        <v>695</v>
      </c>
      <c r="C25" s="516"/>
      <c r="D25" s="392"/>
      <c r="E25" s="515">
        <v>25735260</v>
      </c>
      <c r="F25" s="512">
        <v>0.08145657706444265</v>
      </c>
      <c r="G25" s="517">
        <v>17929752</v>
      </c>
      <c r="H25" s="516">
        <v>7805508</v>
      </c>
      <c r="I25" s="517"/>
      <c r="J25" s="515">
        <v>14933523204.37</v>
      </c>
      <c r="K25" s="347">
        <v>-0.2237585001952591</v>
      </c>
      <c r="L25" s="517">
        <v>11955371908.35</v>
      </c>
      <c r="M25" s="516">
        <v>2978151296.02</v>
      </c>
      <c r="N25" s="392"/>
      <c r="O25" s="511">
        <v>580.2748137912731</v>
      </c>
      <c r="P25" s="512">
        <v>666.7895857315818</v>
      </c>
      <c r="Q25" s="513">
        <v>381.5448393647153</v>
      </c>
      <c r="X25" s="545"/>
      <c r="Y25" s="545"/>
      <c r="Z25" s="545"/>
      <c r="AA25" s="545"/>
    </row>
    <row r="26" spans="1:27" s="68" customFormat="1" ht="12" customHeight="1">
      <c r="A26" s="521"/>
      <c r="B26" s="880" t="s">
        <v>698</v>
      </c>
      <c r="C26" s="516"/>
      <c r="D26" s="392"/>
      <c r="E26" s="515">
        <v>25735260</v>
      </c>
      <c r="F26" s="512">
        <v>0.08145657706444265</v>
      </c>
      <c r="G26" s="517">
        <v>17929752</v>
      </c>
      <c r="H26" s="516">
        <v>7805508</v>
      </c>
      <c r="I26" s="517"/>
      <c r="J26" s="515">
        <v>21946568552.149994</v>
      </c>
      <c r="K26" s="347">
        <v>46.63292071026828</v>
      </c>
      <c r="L26" s="517">
        <v>17405421788.289997</v>
      </c>
      <c r="M26" s="516">
        <v>4541146763.859999</v>
      </c>
      <c r="N26" s="392"/>
      <c r="O26" s="511">
        <v>852.7820800003573</v>
      </c>
      <c r="P26" s="512">
        <v>970.7564158327453</v>
      </c>
      <c r="Q26" s="513">
        <v>581.7874715982609</v>
      </c>
      <c r="X26" s="545"/>
      <c r="Y26" s="545"/>
      <c r="Z26" s="545"/>
      <c r="AA26" s="545"/>
    </row>
    <row r="27" spans="1:27" s="68" customFormat="1" ht="12" customHeight="1">
      <c r="A27" s="521"/>
      <c r="B27" s="880" t="s">
        <v>139</v>
      </c>
      <c r="C27" s="516"/>
      <c r="D27" s="392"/>
      <c r="E27" s="515">
        <v>25890917</v>
      </c>
      <c r="F27" s="512">
        <v>0.6048394304156934</v>
      </c>
      <c r="G27" s="517">
        <v>18047532</v>
      </c>
      <c r="H27" s="516">
        <v>7843385</v>
      </c>
      <c r="I27" s="517"/>
      <c r="J27" s="515">
        <v>15096683356.869999</v>
      </c>
      <c r="K27" s="347">
        <v>-31.21164558825278</v>
      </c>
      <c r="L27" s="517">
        <v>12100218508.32</v>
      </c>
      <c r="M27" s="516">
        <v>2996464848.55</v>
      </c>
      <c r="N27" s="392"/>
      <c r="O27" s="511">
        <v>583.0880133318568</v>
      </c>
      <c r="P27" s="512">
        <v>670.4638899279968</v>
      </c>
      <c r="Q27" s="513">
        <v>382.0372005900514</v>
      </c>
      <c r="X27" s="545"/>
      <c r="Y27" s="545"/>
      <c r="Z27" s="545"/>
      <c r="AA27" s="545"/>
    </row>
    <row r="28" spans="1:27" s="68" customFormat="1" ht="12" customHeight="1">
      <c r="A28" s="507"/>
      <c r="B28" s="392" t="s">
        <v>140</v>
      </c>
      <c r="C28" s="516"/>
      <c r="D28" s="392"/>
      <c r="E28" s="515">
        <v>25982109</v>
      </c>
      <c r="F28" s="512">
        <v>0.35221618454071013</v>
      </c>
      <c r="G28" s="517">
        <v>18120654</v>
      </c>
      <c r="H28" s="516">
        <v>7861455</v>
      </c>
      <c r="I28" s="517"/>
      <c r="J28" s="515">
        <v>15176784151.05</v>
      </c>
      <c r="K28" s="347">
        <v>0.530585376181647</v>
      </c>
      <c r="L28" s="517">
        <v>12170880571.079998</v>
      </c>
      <c r="M28" s="516">
        <v>3005903579.9700007</v>
      </c>
      <c r="N28" s="392"/>
      <c r="O28" s="511">
        <v>584.1244123427393</v>
      </c>
      <c r="P28" s="512">
        <v>671.65790876422</v>
      </c>
      <c r="Q28" s="513">
        <v>382.35970058596035</v>
      </c>
      <c r="X28" s="545"/>
      <c r="Y28" s="545"/>
      <c r="Z28" s="545"/>
      <c r="AA28" s="545"/>
    </row>
    <row r="29" spans="1:27" s="68" customFormat="1" ht="12" customHeight="1">
      <c r="A29" s="507"/>
      <c r="B29" s="392" t="s">
        <v>640</v>
      </c>
      <c r="C29" s="516"/>
      <c r="D29" s="392"/>
      <c r="E29" s="515">
        <v>26019386</v>
      </c>
      <c r="F29" s="512">
        <v>0.49619331752521756</v>
      </c>
      <c r="G29" s="517">
        <v>18142976</v>
      </c>
      <c r="H29" s="516">
        <v>7876410</v>
      </c>
      <c r="I29" s="517"/>
      <c r="J29" s="515">
        <v>15104356760</v>
      </c>
      <c r="K29" s="347">
        <v>-0.4772248872300655</v>
      </c>
      <c r="L29" s="517">
        <v>12106079462</v>
      </c>
      <c r="M29" s="516">
        <v>2998277299</v>
      </c>
      <c r="N29" s="392"/>
      <c r="O29" s="511">
        <v>580.5039657738273</v>
      </c>
      <c r="P29" s="512">
        <v>667.2598509748345</v>
      </c>
      <c r="Q29" s="513">
        <v>380.6654680241379</v>
      </c>
      <c r="X29" s="545"/>
      <c r="Y29" s="545"/>
      <c r="Z29" s="545"/>
      <c r="AA29" s="545"/>
    </row>
    <row r="30" spans="1:27" s="68" customFormat="1" ht="12" customHeight="1">
      <c r="A30" s="507"/>
      <c r="B30" s="392" t="s">
        <v>641</v>
      </c>
      <c r="C30" s="516"/>
      <c r="D30" s="392"/>
      <c r="E30" s="515">
        <v>26019386</v>
      </c>
      <c r="F30" s="512">
        <v>0.143471802077344</v>
      </c>
      <c r="G30" s="517">
        <v>18142976</v>
      </c>
      <c r="H30" s="516">
        <v>7876410</v>
      </c>
      <c r="I30" s="517"/>
      <c r="J30" s="515">
        <v>22319120302.8</v>
      </c>
      <c r="K30" s="347">
        <v>47.06093254449995</v>
      </c>
      <c r="L30" s="517">
        <v>17734664375.75</v>
      </c>
      <c r="M30" s="516">
        <v>4584455927.05</v>
      </c>
      <c r="N30" s="392"/>
      <c r="O30" s="511">
        <v>857.7881239319021</v>
      </c>
      <c r="P30" s="512">
        <v>977.4947823196151</v>
      </c>
      <c r="Q30" s="513">
        <v>582.048919120513</v>
      </c>
      <c r="X30" s="545"/>
      <c r="Y30" s="545"/>
      <c r="Z30" s="545"/>
      <c r="AA30" s="545"/>
    </row>
    <row r="31" spans="1:27" s="68" customFormat="1" ht="12" customHeight="1">
      <c r="A31" s="507"/>
      <c r="B31" s="392" t="s">
        <v>197</v>
      </c>
      <c r="C31" s="516"/>
      <c r="D31" s="392"/>
      <c r="E31" s="515">
        <v>26095625</v>
      </c>
      <c r="F31" s="512">
        <v>0.29300845146769117</v>
      </c>
      <c r="G31" s="517">
        <v>18193777</v>
      </c>
      <c r="H31" s="516">
        <v>7901848</v>
      </c>
      <c r="I31" s="517"/>
      <c r="J31" s="515">
        <v>15205539497.160004</v>
      </c>
      <c r="K31" s="347">
        <v>-31.872137920899934</v>
      </c>
      <c r="L31" s="517">
        <v>12181513603.130003</v>
      </c>
      <c r="M31" s="516">
        <v>3024025894.03</v>
      </c>
      <c r="N31" s="392"/>
      <c r="O31" s="511">
        <v>582.6853925575649</v>
      </c>
      <c r="P31" s="512">
        <v>669.5428663949219</v>
      </c>
      <c r="Q31" s="513">
        <v>382.6985654532965</v>
      </c>
      <c r="X31" s="545"/>
      <c r="Y31" s="545"/>
      <c r="Z31" s="545"/>
      <c r="AA31" s="545"/>
    </row>
    <row r="32" spans="1:27" s="68" customFormat="1" ht="12" customHeight="1">
      <c r="A32" s="1056">
        <v>2009</v>
      </c>
      <c r="B32" s="392" t="s">
        <v>40</v>
      </c>
      <c r="C32" s="508"/>
      <c r="D32" s="392"/>
      <c r="E32" s="515">
        <v>26118251</v>
      </c>
      <c r="F32" s="512">
        <v>0.08670418892056109</v>
      </c>
      <c r="G32" s="517">
        <v>18203833</v>
      </c>
      <c r="H32" s="516">
        <v>7914418</v>
      </c>
      <c r="I32" s="517"/>
      <c r="J32" s="515">
        <v>15275517499.880001</v>
      </c>
      <c r="K32" s="347">
        <v>0.4602138762197061</v>
      </c>
      <c r="L32" s="517">
        <v>12243545941.58</v>
      </c>
      <c r="M32" s="516">
        <v>3031971558.3</v>
      </c>
      <c r="N32" s="392"/>
      <c r="O32" s="511">
        <v>584.8598935617856</v>
      </c>
      <c r="P32" s="512">
        <v>672.5806560398571</v>
      </c>
      <c r="Q32" s="513">
        <v>383.0946960724086</v>
      </c>
      <c r="X32" s="545"/>
      <c r="Y32" s="545"/>
      <c r="Z32" s="545"/>
      <c r="AA32" s="545"/>
    </row>
    <row r="33" spans="1:27" s="68" customFormat="1" ht="12" customHeight="1">
      <c r="A33" s="1056"/>
      <c r="B33" s="392" t="s">
        <v>41</v>
      </c>
      <c r="C33" s="508"/>
      <c r="D33" s="392"/>
      <c r="E33" s="515">
        <v>26166921</v>
      </c>
      <c r="F33" s="512">
        <v>0.1863447900856796</v>
      </c>
      <c r="G33" s="517">
        <v>18237983</v>
      </c>
      <c r="H33" s="516">
        <v>7928938</v>
      </c>
      <c r="I33" s="517"/>
      <c r="J33" s="515">
        <v>16714856426.45</v>
      </c>
      <c r="K33" s="347">
        <v>9.422521537813688</v>
      </c>
      <c r="L33" s="517">
        <v>13281103416.43</v>
      </c>
      <c r="M33" s="516">
        <v>3433753010.0200005</v>
      </c>
      <c r="N33" s="392"/>
      <c r="O33" s="511">
        <v>638.7781132694214</v>
      </c>
      <c r="P33" s="512">
        <v>728.2111961849071</v>
      </c>
      <c r="Q33" s="513">
        <v>433.06594275551157</v>
      </c>
      <c r="X33" s="545"/>
      <c r="Y33" s="545"/>
      <c r="Z33" s="545"/>
      <c r="AA33" s="545"/>
    </row>
    <row r="34" spans="1:27" s="68" customFormat="1" ht="12" customHeight="1">
      <c r="A34" s="1056"/>
      <c r="B34" s="392" t="s">
        <v>313</v>
      </c>
      <c r="C34" s="508"/>
      <c r="D34" s="392"/>
      <c r="E34" s="515">
        <v>26324646</v>
      </c>
      <c r="F34" s="512">
        <v>0.602764841916259</v>
      </c>
      <c r="G34" s="517">
        <v>18367699</v>
      </c>
      <c r="H34" s="516">
        <v>7956947</v>
      </c>
      <c r="I34" s="517"/>
      <c r="J34" s="515">
        <v>16896176890.350002</v>
      </c>
      <c r="K34" s="347">
        <v>1.0847862480773518</v>
      </c>
      <c r="L34" s="517">
        <v>13445773415.310003</v>
      </c>
      <c r="M34" s="516">
        <v>3450403475.04</v>
      </c>
      <c r="N34" s="392"/>
      <c r="O34" s="511">
        <v>641.8387122983535</v>
      </c>
      <c r="P34" s="512">
        <v>732.0336322644445</v>
      </c>
      <c r="Q34" s="513">
        <v>433.63409044197476</v>
      </c>
      <c r="X34" s="545"/>
      <c r="Y34" s="545"/>
      <c r="Z34" s="545"/>
      <c r="AA34" s="545"/>
    </row>
    <row r="35" spans="1:27" s="68" customFormat="1" ht="12" customHeight="1">
      <c r="A35" s="1056"/>
      <c r="B35" s="392" t="s">
        <v>42</v>
      </c>
      <c r="C35" s="508"/>
      <c r="D35" s="392"/>
      <c r="E35" s="515">
        <v>26402338</v>
      </c>
      <c r="F35" s="512">
        <v>0.2951302744963691</v>
      </c>
      <c r="G35" s="517">
        <v>18433891</v>
      </c>
      <c r="H35" s="516">
        <v>7968447</v>
      </c>
      <c r="I35" s="517"/>
      <c r="J35" s="515">
        <v>16921154757</v>
      </c>
      <c r="K35" s="347">
        <v>0.1478314698768468</v>
      </c>
      <c r="L35" s="517">
        <v>13465680101.35</v>
      </c>
      <c r="M35" s="516">
        <v>3455474655.6499996</v>
      </c>
      <c r="N35" s="392"/>
      <c r="O35" s="511">
        <v>640.8960735598491</v>
      </c>
      <c r="P35" s="512">
        <v>730.4849584577668</v>
      </c>
      <c r="Q35" s="513">
        <v>433.64468078284256</v>
      </c>
      <c r="X35" s="545"/>
      <c r="Y35" s="545"/>
      <c r="Z35" s="545"/>
      <c r="AA35" s="545"/>
    </row>
    <row r="36" spans="1:27" s="68" customFormat="1" ht="12" customHeight="1">
      <c r="A36" s="1056"/>
      <c r="B36" s="392" t="s">
        <v>43</v>
      </c>
      <c r="C36" s="508"/>
      <c r="D36" s="392"/>
      <c r="E36" s="515">
        <v>26463551</v>
      </c>
      <c r="F36" s="512">
        <v>0.23184689174118311</v>
      </c>
      <c r="G36" s="517">
        <v>18481528</v>
      </c>
      <c r="H36" s="516">
        <v>7982023</v>
      </c>
      <c r="I36" s="517"/>
      <c r="J36" s="515">
        <v>16927576756.03</v>
      </c>
      <c r="K36" s="347">
        <v>0.03795248682625374</v>
      </c>
      <c r="L36" s="517">
        <v>13474620669.91</v>
      </c>
      <c r="M36" s="516">
        <v>3452956086.1200004</v>
      </c>
      <c r="N36" s="392"/>
      <c r="O36" s="511">
        <v>639.6562863400305</v>
      </c>
      <c r="P36" s="512">
        <v>729.0858564243173</v>
      </c>
      <c r="Q36" s="513">
        <v>432.5915981600154</v>
      </c>
      <c r="X36" s="545"/>
      <c r="Y36" s="545"/>
      <c r="Z36" s="545"/>
      <c r="AA36" s="545"/>
    </row>
    <row r="37" spans="1:27" s="68" customFormat="1" ht="12" customHeight="1">
      <c r="A37" s="1056"/>
      <c r="B37" s="392" t="s">
        <v>44</v>
      </c>
      <c r="C37" s="508"/>
      <c r="D37" s="392"/>
      <c r="E37" s="515">
        <v>26613700</v>
      </c>
      <c r="F37" s="512">
        <v>0.5673803942637834</v>
      </c>
      <c r="G37" s="517">
        <v>18596426</v>
      </c>
      <c r="H37" s="516">
        <v>8017274</v>
      </c>
      <c r="I37" s="517"/>
      <c r="J37" s="515">
        <v>17006286533.809998</v>
      </c>
      <c r="K37" s="347">
        <v>0.46497959462483696</v>
      </c>
      <c r="L37" s="517">
        <v>13546075258.919998</v>
      </c>
      <c r="M37" s="516">
        <v>3460211274.89</v>
      </c>
      <c r="N37" s="392"/>
      <c r="O37" s="511">
        <v>639.0049686368299</v>
      </c>
      <c r="P37" s="512">
        <v>728.4235830540771</v>
      </c>
      <c r="Q37" s="513">
        <v>431.59448896096103</v>
      </c>
      <c r="X37" s="545"/>
      <c r="Y37" s="545"/>
      <c r="Z37" s="545"/>
      <c r="AA37" s="545"/>
    </row>
    <row r="38" spans="1:27" s="68" customFormat="1" ht="12" customHeight="1">
      <c r="A38" s="1056"/>
      <c r="B38" s="392" t="s">
        <v>45</v>
      </c>
      <c r="C38" s="508"/>
      <c r="D38" s="392"/>
      <c r="E38" s="515">
        <v>26630431</v>
      </c>
      <c r="F38" s="512">
        <v>0.06286611782653218</v>
      </c>
      <c r="G38" s="517">
        <v>18606512</v>
      </c>
      <c r="H38" s="516">
        <v>8023919</v>
      </c>
      <c r="I38" s="517"/>
      <c r="J38" s="515">
        <v>16997421448.050001</v>
      </c>
      <c r="K38" s="347">
        <v>-0.05212828645673184</v>
      </c>
      <c r="L38" s="517">
        <v>13542276898.710001</v>
      </c>
      <c r="M38" s="516">
        <v>3455144549.3399997</v>
      </c>
      <c r="N38" s="392"/>
      <c r="O38" s="511">
        <v>638.2706103423561</v>
      </c>
      <c r="P38" s="512">
        <v>727.8245862905418</v>
      </c>
      <c r="Q38" s="513">
        <v>430.60561171417606</v>
      </c>
      <c r="X38" s="545"/>
      <c r="Y38" s="545"/>
      <c r="Z38" s="545"/>
      <c r="AA38" s="545"/>
    </row>
    <row r="39" spans="1:27" s="68" customFormat="1" ht="12" customHeight="1">
      <c r="A39" s="1069"/>
      <c r="B39" s="1070" t="s">
        <v>695</v>
      </c>
      <c r="C39" s="280"/>
      <c r="D39" s="392"/>
      <c r="E39" s="515">
        <v>26664439</v>
      </c>
      <c r="F39" s="512">
        <v>0.12770352834319265</v>
      </c>
      <c r="G39" s="517">
        <v>18622177</v>
      </c>
      <c r="H39" s="516">
        <v>8042262</v>
      </c>
      <c r="I39" s="517"/>
      <c r="J39" s="515">
        <v>16928021554.779997</v>
      </c>
      <c r="K39" s="347">
        <v>-0.40829659652856787</v>
      </c>
      <c r="L39" s="517">
        <v>13477683626.509996</v>
      </c>
      <c r="M39" s="516">
        <v>3450337928.2700005</v>
      </c>
      <c r="N39" s="392"/>
      <c r="O39" s="511">
        <v>634.8538424071099</v>
      </c>
      <c r="P39" s="512">
        <v>723.7437183907122</v>
      </c>
      <c r="Q39" s="513">
        <v>429.02580496258395</v>
      </c>
      <c r="X39" s="545"/>
      <c r="Y39" s="545"/>
      <c r="Z39" s="545"/>
      <c r="AA39" s="545"/>
    </row>
    <row r="40" spans="1:27" s="68" customFormat="1" ht="12" customHeight="1">
      <c r="A40" s="1069"/>
      <c r="B40" s="1070" t="s">
        <v>698</v>
      </c>
      <c r="C40" s="280"/>
      <c r="D40" s="392"/>
      <c r="E40" s="515">
        <v>26664439</v>
      </c>
      <c r="F40" s="512">
        <v>0.12770352834319265</v>
      </c>
      <c r="G40" s="517">
        <v>18622177</v>
      </c>
      <c r="H40" s="516">
        <v>8042262</v>
      </c>
      <c r="I40" s="517"/>
      <c r="J40" s="515">
        <v>24837657169.520008</v>
      </c>
      <c r="K40" s="347">
        <v>46.12603003009885</v>
      </c>
      <c r="L40" s="517">
        <v>19580434762.570007</v>
      </c>
      <c r="M40" s="516">
        <v>5257222406.95</v>
      </c>
      <c r="N40" s="392"/>
      <c r="O40" s="511">
        <v>931.4899581993834</v>
      </c>
      <c r="P40" s="512">
        <v>1051.457880706966</v>
      </c>
      <c r="Q40" s="513">
        <v>653.6994699936411</v>
      </c>
      <c r="X40" s="545"/>
      <c r="Y40" s="545"/>
      <c r="Z40" s="545"/>
      <c r="AA40" s="545"/>
    </row>
    <row r="41" spans="1:27" s="68" customFormat="1" ht="12" customHeight="1">
      <c r="A41" s="1069"/>
      <c r="B41" s="110" t="s">
        <v>139</v>
      </c>
      <c r="C41" s="280"/>
      <c r="D41" s="392"/>
      <c r="E41" s="515">
        <v>26805413</v>
      </c>
      <c r="F41" s="512">
        <v>0.5286966659977299</v>
      </c>
      <c r="G41" s="517">
        <v>18728678</v>
      </c>
      <c r="H41" s="516">
        <v>8076735</v>
      </c>
      <c r="I41" s="517"/>
      <c r="J41" s="515">
        <v>17065664558.93</v>
      </c>
      <c r="K41" s="347">
        <v>-31.29116630262355</v>
      </c>
      <c r="L41" s="517">
        <v>13604431788.920002</v>
      </c>
      <c r="M41" s="516">
        <v>3461232770.0099993</v>
      </c>
      <c r="N41" s="392"/>
      <c r="O41" s="511">
        <v>636.649939283905</v>
      </c>
      <c r="P41" s="512">
        <v>726.3957332663845</v>
      </c>
      <c r="Q41" s="513">
        <v>428.543559991754</v>
      </c>
      <c r="X41" s="545"/>
      <c r="Y41" s="545"/>
      <c r="Z41" s="545"/>
      <c r="AA41" s="545"/>
    </row>
    <row r="42" spans="1:27" s="68" customFormat="1" ht="12" customHeight="1">
      <c r="A42" s="507"/>
      <c r="B42" s="392" t="s">
        <v>140</v>
      </c>
      <c r="C42" s="516"/>
      <c r="D42" s="392"/>
      <c r="E42" s="515">
        <v>26871844</v>
      </c>
      <c r="F42" s="512">
        <v>0.2478268102043435</v>
      </c>
      <c r="G42" s="517">
        <v>18779802</v>
      </c>
      <c r="H42" s="516">
        <v>8092042</v>
      </c>
      <c r="I42" s="517"/>
      <c r="J42" s="515">
        <v>17112149438.370003</v>
      </c>
      <c r="K42" s="347">
        <v>0.2723883343627387</v>
      </c>
      <c r="L42" s="517">
        <v>13650894965.000002</v>
      </c>
      <c r="M42" s="516">
        <v>3461254473.3700004</v>
      </c>
      <c r="N42" s="392"/>
      <c r="O42" s="511">
        <v>636.8059236414889</v>
      </c>
      <c r="P42" s="512">
        <v>726.8923796427674</v>
      </c>
      <c r="Q42" s="513">
        <v>427.73560411204</v>
      </c>
      <c r="X42" s="545"/>
      <c r="Y42" s="545"/>
      <c r="Z42" s="545"/>
      <c r="AA42" s="545"/>
    </row>
    <row r="43" spans="1:27" s="68" customFormat="1" ht="12" customHeight="1">
      <c r="A43" s="507"/>
      <c r="B43" s="392" t="s">
        <v>640</v>
      </c>
      <c r="C43" s="516"/>
      <c r="D43" s="392"/>
      <c r="E43" s="515">
        <v>26961577</v>
      </c>
      <c r="F43" s="512">
        <v>0.3339294467473053</v>
      </c>
      <c r="G43" s="517">
        <v>18844326</v>
      </c>
      <c r="H43" s="516">
        <v>8117251</v>
      </c>
      <c r="I43" s="517"/>
      <c r="J43" s="515">
        <v>17043928522.189999</v>
      </c>
      <c r="K43" s="347">
        <v>-0.3986694741400232</v>
      </c>
      <c r="L43" s="517">
        <v>13597478405.929998</v>
      </c>
      <c r="M43" s="516">
        <v>3446450116.2600007</v>
      </c>
      <c r="N43" s="392"/>
      <c r="O43" s="511">
        <v>632.1562170562204</v>
      </c>
      <c r="P43" s="512">
        <v>721.568837533908</v>
      </c>
      <c r="Q43" s="513">
        <v>424.5834108443857</v>
      </c>
      <c r="X43" s="545"/>
      <c r="Y43" s="545"/>
      <c r="Z43" s="545"/>
      <c r="AA43" s="545"/>
    </row>
    <row r="44" spans="1:27" s="68" customFormat="1" ht="12" customHeight="1">
      <c r="A44" s="1071"/>
      <c r="B44" s="1067" t="s">
        <v>759</v>
      </c>
      <c r="C44" s="1072"/>
      <c r="D44" s="392"/>
      <c r="E44" s="910">
        <v>26961577</v>
      </c>
      <c r="F44" s="916">
        <v>0.3339294467473053</v>
      </c>
      <c r="G44" s="979">
        <v>18844326</v>
      </c>
      <c r="H44" s="909">
        <v>8117251</v>
      </c>
      <c r="I44" s="517"/>
      <c r="J44" s="910">
        <v>25207698544.500008</v>
      </c>
      <c r="K44" s="911">
        <v>47.30877985425739</v>
      </c>
      <c r="L44" s="979">
        <v>19926996975.210007</v>
      </c>
      <c r="M44" s="909">
        <v>5280701569.29</v>
      </c>
      <c r="N44" s="392"/>
      <c r="O44" s="915">
        <v>934.9489662455578</v>
      </c>
      <c r="P44" s="916">
        <v>1057.4534199424277</v>
      </c>
      <c r="Q44" s="917">
        <v>650.5529481951463</v>
      </c>
      <c r="X44" s="545"/>
      <c r="Y44" s="545"/>
      <c r="Z44" s="545"/>
      <c r="AA44" s="545"/>
    </row>
    <row r="45" spans="1:27" s="44" customFormat="1" ht="12" customHeight="1">
      <c r="A45" s="569"/>
      <c r="B45" s="805" t="s">
        <v>694</v>
      </c>
      <c r="C45" s="472"/>
      <c r="D45" s="110"/>
      <c r="E45" s="470" t="s">
        <v>193</v>
      </c>
      <c r="F45" s="570" t="s">
        <v>193</v>
      </c>
      <c r="G45" s="471" t="s">
        <v>193</v>
      </c>
      <c r="H45" s="472" t="s">
        <v>193</v>
      </c>
      <c r="I45" s="139"/>
      <c r="J45" s="470">
        <v>200962160023.01</v>
      </c>
      <c r="K45" s="656" t="s">
        <v>765</v>
      </c>
      <c r="L45" s="471">
        <v>159761834194.33002</v>
      </c>
      <c r="M45" s="472">
        <v>41200325828.68</v>
      </c>
      <c r="N45" s="116"/>
      <c r="O45" s="571" t="s">
        <v>193</v>
      </c>
      <c r="P45" s="570" t="s">
        <v>193</v>
      </c>
      <c r="Q45" s="572" t="s">
        <v>193</v>
      </c>
      <c r="R45" s="66"/>
      <c r="X45" s="548"/>
      <c r="Y45" s="548"/>
      <c r="Z45" s="548"/>
      <c r="AA45" s="548"/>
    </row>
    <row r="46" spans="1:17" ht="11.25" customHeight="1">
      <c r="A46" s="14" t="s">
        <v>234</v>
      </c>
      <c r="B46" s="73"/>
      <c r="C46" s="73"/>
      <c r="D46" s="74"/>
      <c r="E46" s="145"/>
      <c r="F46" s="340"/>
      <c r="G46" s="145"/>
      <c r="H46" s="145"/>
      <c r="I46" s="145"/>
      <c r="J46" s="341"/>
      <c r="K46" s="342"/>
      <c r="L46" s="341"/>
      <c r="M46" s="341"/>
      <c r="N46" s="343"/>
      <c r="O46" s="343"/>
      <c r="P46" s="343"/>
      <c r="Q46" s="73"/>
    </row>
    <row r="47" spans="1:17" ht="11.25" customHeight="1">
      <c r="A47" s="9" t="s">
        <v>627</v>
      </c>
      <c r="B47" s="66"/>
      <c r="C47" s="66"/>
      <c r="G47" s="44"/>
      <c r="H47" s="66"/>
      <c r="K47" s="344"/>
      <c r="L47" s="348"/>
      <c r="Q47" s="66"/>
    </row>
    <row r="48" spans="1:31" ht="12" customHeight="1">
      <c r="A48" s="642" t="s">
        <v>728</v>
      </c>
      <c r="E48" s="76"/>
      <c r="J48" s="1073"/>
      <c r="K48" s="345"/>
      <c r="L48" s="79"/>
      <c r="M48" s="79"/>
      <c r="N48" s="79"/>
      <c r="O48" s="79"/>
      <c r="P48" s="79"/>
      <c r="Q48" s="79"/>
      <c r="AE48" s="625"/>
    </row>
    <row r="49" spans="3:29" ht="14.25" customHeight="1">
      <c r="C49" s="346"/>
      <c r="E49" s="347"/>
      <c r="F49" s="347"/>
      <c r="J49" s="544"/>
      <c r="K49" s="347"/>
      <c r="L49" s="27"/>
      <c r="M49" s="27"/>
      <c r="N49" s="27"/>
      <c r="O49" s="27"/>
      <c r="P49" s="27"/>
      <c r="S49" s="18"/>
      <c r="T49" s="18"/>
      <c r="U49" s="18"/>
      <c r="W49" s="18"/>
      <c r="X49" s="549" t="s">
        <v>572</v>
      </c>
      <c r="Y49" s="549"/>
      <c r="Z49" s="549" t="s">
        <v>573</v>
      </c>
      <c r="AA49" s="549"/>
      <c r="AB49" s="18"/>
      <c r="AC49" s="18"/>
    </row>
    <row r="50" spans="1:29" ht="14.25" customHeight="1">
      <c r="A50" s="64" t="str">
        <f>A1</f>
        <v>Boletim Estatístico da Previdência Social - Vol. 14 Nº 11</v>
      </c>
      <c r="B50" s="18"/>
      <c r="C50" s="18"/>
      <c r="D50" s="18"/>
      <c r="E50" s="18"/>
      <c r="F50" s="18"/>
      <c r="G50" s="18"/>
      <c r="H50" s="18"/>
      <c r="I50" s="161"/>
      <c r="J50" s="18"/>
      <c r="K50" s="18"/>
      <c r="M50" s="18"/>
      <c r="Q50" s="162" t="str">
        <f>Q1</f>
        <v>Novembro/2009</v>
      </c>
      <c r="T50" s="597" t="s">
        <v>630</v>
      </c>
      <c r="X50" s="77" t="s">
        <v>38</v>
      </c>
      <c r="Y50" s="77" t="s">
        <v>39</v>
      </c>
      <c r="Z50" s="77" t="s">
        <v>38</v>
      </c>
      <c r="AA50" s="77" t="s">
        <v>39</v>
      </c>
      <c r="AB50" s="65" t="s">
        <v>563</v>
      </c>
      <c r="AC50" s="65" t="s">
        <v>564</v>
      </c>
    </row>
    <row r="51" spans="4:29" ht="14.25" customHeight="1">
      <c r="D51" s="67"/>
      <c r="E51" s="1"/>
      <c r="F51" s="1"/>
      <c r="G51" s="1"/>
      <c r="H51" s="2"/>
      <c r="I51" s="67"/>
      <c r="J51" s="2"/>
      <c r="K51" s="2"/>
      <c r="L51" s="66"/>
      <c r="M51" s="66"/>
      <c r="N51" s="67"/>
      <c r="O51" s="66"/>
      <c r="P51" s="66"/>
      <c r="S51" s="45"/>
      <c r="T51" s="45" t="s">
        <v>38</v>
      </c>
      <c r="U51" s="45" t="s">
        <v>39</v>
      </c>
      <c r="W51" s="45" t="s">
        <v>556</v>
      </c>
      <c r="X51" s="166">
        <v>3906514866.66</v>
      </c>
      <c r="Y51" s="166">
        <v>864218100.35</v>
      </c>
      <c r="Z51" s="104">
        <f aca="true" t="shared" si="0" ref="Z51:Z114">X51*AC51</f>
        <v>7552960418.4407425</v>
      </c>
      <c r="AA51" s="104">
        <f aca="true" t="shared" si="1" ref="AA51:AA114">Y51*AC51</f>
        <v>1670902409.8567975</v>
      </c>
      <c r="AB51" s="592">
        <v>1598.24</v>
      </c>
      <c r="AC51" s="490">
        <f aca="true" t="shared" si="2" ref="AC51:AC114">$AB$169/AB51</f>
        <v>1.933426769446391</v>
      </c>
    </row>
    <row r="52" spans="1:29" ht="14.25" customHeight="1">
      <c r="A52"/>
      <c r="B52"/>
      <c r="C52"/>
      <c r="D52"/>
      <c r="E52"/>
      <c r="F52"/>
      <c r="G52"/>
      <c r="H52"/>
      <c r="I52"/>
      <c r="J52"/>
      <c r="K52"/>
      <c r="L52"/>
      <c r="M52"/>
      <c r="N52"/>
      <c r="O52"/>
      <c r="P52"/>
      <c r="Q52"/>
      <c r="S52" s="45">
        <v>2000</v>
      </c>
      <c r="T52" s="166">
        <f>SUM(Z51:Z62)/1000</f>
        <v>102647191.57038198</v>
      </c>
      <c r="U52" s="166">
        <f>SUM(AA51:AA62)/1000</f>
        <v>23306437.496586576</v>
      </c>
      <c r="W52" s="45" t="s">
        <v>41</v>
      </c>
      <c r="X52" s="166">
        <v>3920682754.31</v>
      </c>
      <c r="Y52" s="166">
        <v>864724342.8</v>
      </c>
      <c r="Z52" s="104">
        <f t="shared" si="0"/>
        <v>7576560539.722736</v>
      </c>
      <c r="AA52" s="104">
        <f t="shared" si="1"/>
        <v>1671044750.0996997</v>
      </c>
      <c r="AB52" s="592">
        <v>1599.04</v>
      </c>
      <c r="AC52" s="490">
        <f t="shared" si="2"/>
        <v>1.9324594756854112</v>
      </c>
    </row>
    <row r="53" spans="1:29" ht="14.25" customHeight="1">
      <c r="A53"/>
      <c r="B53"/>
      <c r="C53"/>
      <c r="D53"/>
      <c r="E53"/>
      <c r="F53"/>
      <c r="G53"/>
      <c r="H53"/>
      <c r="I53"/>
      <c r="J53"/>
      <c r="K53"/>
      <c r="L53"/>
      <c r="M53"/>
      <c r="N53"/>
      <c r="O53"/>
      <c r="P53"/>
      <c r="Q53"/>
      <c r="S53" s="45">
        <v>2001</v>
      </c>
      <c r="T53" s="166">
        <f>SUM(Z63:Z74)/1000</f>
        <v>108854471.31431359</v>
      </c>
      <c r="U53" s="166">
        <f>SUM(AA63:AA74)/1000</f>
        <v>26197841.195958328</v>
      </c>
      <c r="W53" s="45" t="s">
        <v>313</v>
      </c>
      <c r="X53" s="166">
        <v>3942999763.94</v>
      </c>
      <c r="Y53" s="166">
        <v>866636485.71</v>
      </c>
      <c r="Z53" s="104">
        <f t="shared" si="0"/>
        <v>7609788592.082864</v>
      </c>
      <c r="AA53" s="104">
        <f t="shared" si="1"/>
        <v>1672564249.8768094</v>
      </c>
      <c r="AB53" s="592">
        <v>1601.12</v>
      </c>
      <c r="AC53" s="490">
        <f t="shared" si="2"/>
        <v>1.9299490356750275</v>
      </c>
    </row>
    <row r="54" spans="1:29" ht="14.25" customHeight="1">
      <c r="A54"/>
      <c r="B54"/>
      <c r="C54"/>
      <c r="D54"/>
      <c r="E54"/>
      <c r="F54"/>
      <c r="G54"/>
      <c r="H54"/>
      <c r="I54"/>
      <c r="J54"/>
      <c r="K54"/>
      <c r="L54"/>
      <c r="M54"/>
      <c r="N54"/>
      <c r="O54"/>
      <c r="P54"/>
      <c r="Q54"/>
      <c r="S54" s="45">
        <v>2002</v>
      </c>
      <c r="T54" s="166">
        <f>SUM(Z75:Z86)/1000</f>
        <v>114240653.78623532</v>
      </c>
      <c r="U54" s="166">
        <f>SUM(AA75:AA86)/1000</f>
        <v>27497182.494801193</v>
      </c>
      <c r="W54" s="45" t="s">
        <v>42</v>
      </c>
      <c r="X54" s="166">
        <v>4071360340.89</v>
      </c>
      <c r="Y54" s="166">
        <v>963447331.64</v>
      </c>
      <c r="Z54" s="104">
        <f t="shared" si="0"/>
        <v>7850457494.369864</v>
      </c>
      <c r="AA54" s="104">
        <f t="shared" si="1"/>
        <v>1857733458.0634303</v>
      </c>
      <c r="AB54" s="592">
        <v>1602.56</v>
      </c>
      <c r="AC54" s="490">
        <f t="shared" si="2"/>
        <v>1.9282148562300319</v>
      </c>
    </row>
    <row r="55" spans="1:29" ht="14.25" customHeight="1">
      <c r="A55"/>
      <c r="B55"/>
      <c r="C55"/>
      <c r="D55"/>
      <c r="E55"/>
      <c r="F55"/>
      <c r="G55"/>
      <c r="H55"/>
      <c r="I55"/>
      <c r="J55"/>
      <c r="K55"/>
      <c r="L55"/>
      <c r="M55"/>
      <c r="N55"/>
      <c r="O55"/>
      <c r="P55"/>
      <c r="Q55"/>
      <c r="S55" s="45">
        <v>2003</v>
      </c>
      <c r="T55" s="166">
        <f>SUM(Z87:Z98)/1000</f>
        <v>120024472.0203099</v>
      </c>
      <c r="U55" s="166">
        <f>SUM(AA87:AA98)/1000</f>
        <v>28572210.134771686</v>
      </c>
      <c r="W55" s="45" t="s">
        <v>43</v>
      </c>
      <c r="X55" s="166">
        <v>4090153612.38</v>
      </c>
      <c r="Y55" s="166">
        <v>966294043.11</v>
      </c>
      <c r="Z55" s="104">
        <f t="shared" si="0"/>
        <v>7890633974.2178545</v>
      </c>
      <c r="AA55" s="104">
        <f t="shared" si="1"/>
        <v>1864153117.0296104</v>
      </c>
      <c r="AB55" s="592">
        <v>1601.76</v>
      </c>
      <c r="AC55" s="490">
        <f t="shared" si="2"/>
        <v>1.9291779043052641</v>
      </c>
    </row>
    <row r="56" spans="1:29" s="68" customFormat="1" ht="14.25" customHeight="1">
      <c r="A56"/>
      <c r="B56"/>
      <c r="C56"/>
      <c r="D56"/>
      <c r="E56"/>
      <c r="F56"/>
      <c r="G56"/>
      <c r="H56"/>
      <c r="I56"/>
      <c r="J56"/>
      <c r="K56"/>
      <c r="L56"/>
      <c r="M56"/>
      <c r="N56"/>
      <c r="O56"/>
      <c r="P56"/>
      <c r="Q56"/>
      <c r="S56" s="15">
        <v>2004</v>
      </c>
      <c r="T56" s="166">
        <f>SUM(Z99:Z110)/1000</f>
        <v>132866517.39105247</v>
      </c>
      <c r="U56" s="166">
        <f>SUM(AA99:AA110)/1000</f>
        <v>30253356.949826106</v>
      </c>
      <c r="W56" s="15" t="s">
        <v>44</v>
      </c>
      <c r="X56" s="365">
        <v>4283459376.67</v>
      </c>
      <c r="Y56" s="365">
        <v>971759533.97</v>
      </c>
      <c r="Z56" s="104">
        <f t="shared" si="0"/>
        <v>8238814462.277046</v>
      </c>
      <c r="AA56" s="104">
        <f t="shared" si="1"/>
        <v>1869084260.7107177</v>
      </c>
      <c r="AB56" s="593">
        <v>1606.57</v>
      </c>
      <c r="AC56" s="490">
        <f t="shared" si="2"/>
        <v>1.9234020304126183</v>
      </c>
    </row>
    <row r="57" spans="1:29" s="154" customFormat="1" ht="14.25" customHeight="1">
      <c r="A57"/>
      <c r="B57"/>
      <c r="C57"/>
      <c r="D57"/>
      <c r="E57"/>
      <c r="F57"/>
      <c r="G57"/>
      <c r="H57"/>
      <c r="I57"/>
      <c r="J57"/>
      <c r="K57"/>
      <c r="L57"/>
      <c r="M57"/>
      <c r="N57"/>
      <c r="O57"/>
      <c r="P57"/>
      <c r="Q57"/>
      <c r="S57" s="131">
        <v>2005</v>
      </c>
      <c r="T57" s="166">
        <f>SUM(Z111:Z122)/1000</f>
        <v>140868323.97012156</v>
      </c>
      <c r="U57" s="166">
        <f>SUM(AA111:AA122)/1000</f>
        <v>32511186.743485823</v>
      </c>
      <c r="W57" s="131" t="s">
        <v>45</v>
      </c>
      <c r="X57" s="550">
        <v>4288772919.39</v>
      </c>
      <c r="Y57" s="550">
        <v>973862820.7</v>
      </c>
      <c r="Z57" s="104">
        <f t="shared" si="0"/>
        <v>8135951514.978605</v>
      </c>
      <c r="AA57" s="104">
        <f t="shared" si="1"/>
        <v>1847451669.831577</v>
      </c>
      <c r="AB57" s="594">
        <v>1628.9</v>
      </c>
      <c r="AC57" s="490">
        <f t="shared" si="2"/>
        <v>1.8970348087666522</v>
      </c>
    </row>
    <row r="58" spans="1:29" s="154" customFormat="1" ht="14.25" customHeight="1">
      <c r="A58"/>
      <c r="B58"/>
      <c r="C58"/>
      <c r="D58"/>
      <c r="E58"/>
      <c r="F58"/>
      <c r="G58"/>
      <c r="H58"/>
      <c r="I58"/>
      <c r="J58"/>
      <c r="K58"/>
      <c r="L58"/>
      <c r="M58"/>
      <c r="N58"/>
      <c r="O58"/>
      <c r="P58"/>
      <c r="Q58"/>
      <c r="S58" s="131">
        <v>2006</v>
      </c>
      <c r="T58" s="166">
        <f>SUM(Z123:Z134)/1000</f>
        <v>150380007.43503848</v>
      </c>
      <c r="U58" s="166">
        <f>SUM(AA123:AA134)/1000</f>
        <v>36536742.44806096</v>
      </c>
      <c r="W58" s="131" t="s">
        <v>195</v>
      </c>
      <c r="X58" s="550">
        <v>4296122211.33</v>
      </c>
      <c r="Y58" s="550">
        <v>976138469.33</v>
      </c>
      <c r="Z58" s="104">
        <f t="shared" si="0"/>
        <v>8052457114.045534</v>
      </c>
      <c r="AA58" s="104">
        <f t="shared" si="1"/>
        <v>1829629785.884622</v>
      </c>
      <c r="AB58" s="594">
        <v>1648.61</v>
      </c>
      <c r="AC58" s="490">
        <f t="shared" si="2"/>
        <v>1.8743547594640335</v>
      </c>
    </row>
    <row r="59" spans="1:29" s="154" customFormat="1" ht="14.25" customHeight="1">
      <c r="A59"/>
      <c r="B59"/>
      <c r="C59"/>
      <c r="D59"/>
      <c r="E59"/>
      <c r="F59"/>
      <c r="G59"/>
      <c r="H59"/>
      <c r="I59"/>
      <c r="J59"/>
      <c r="K59"/>
      <c r="L59"/>
      <c r="M59"/>
      <c r="N59"/>
      <c r="O59"/>
      <c r="P59"/>
      <c r="Q59"/>
      <c r="S59" s="131">
        <v>2007</v>
      </c>
      <c r="T59" s="166">
        <f>SUM(Z135:Z146)/1000</f>
        <v>157134283.40883037</v>
      </c>
      <c r="U59" s="166">
        <f>SUM(AA135:AA146)/1000</f>
        <v>38781067.105535164</v>
      </c>
      <c r="W59" s="131" t="s">
        <v>139</v>
      </c>
      <c r="X59" s="550">
        <v>4327697618.47</v>
      </c>
      <c r="Y59" s="550">
        <v>980784839.47</v>
      </c>
      <c r="Z59" s="104">
        <f t="shared" si="0"/>
        <v>8076905150.016173</v>
      </c>
      <c r="AA59" s="104">
        <f t="shared" si="1"/>
        <v>1830466640.544457</v>
      </c>
      <c r="AB59" s="594">
        <v>1655.7</v>
      </c>
      <c r="AC59" s="490">
        <f t="shared" si="2"/>
        <v>1.866328441142719</v>
      </c>
    </row>
    <row r="60" spans="1:29" s="154" customFormat="1" ht="14.25" customHeight="1">
      <c r="A60"/>
      <c r="B60"/>
      <c r="C60"/>
      <c r="D60"/>
      <c r="E60"/>
      <c r="F60"/>
      <c r="G60"/>
      <c r="H60"/>
      <c r="I60"/>
      <c r="J60"/>
      <c r="K60"/>
      <c r="L60"/>
      <c r="M60"/>
      <c r="N60"/>
      <c r="O60"/>
      <c r="P60"/>
      <c r="Q60"/>
      <c r="S60" s="131">
        <v>2008</v>
      </c>
      <c r="T60" s="166">
        <f>SUM(Z147:Z158)/1000</f>
        <v>162271977.27945867</v>
      </c>
      <c r="U60" s="166">
        <f>SUM(AA147:AA158)/1000</f>
        <v>40668987.55849621</v>
      </c>
      <c r="W60" s="131" t="s">
        <v>140</v>
      </c>
      <c r="X60" s="550">
        <v>4346519931.94</v>
      </c>
      <c r="Y60" s="550">
        <v>984391525.91</v>
      </c>
      <c r="Z60" s="104">
        <f t="shared" si="0"/>
        <v>8099070950.818075</v>
      </c>
      <c r="AA60" s="104">
        <f t="shared" si="1"/>
        <v>1834262107.7480464</v>
      </c>
      <c r="AB60" s="594">
        <v>1658.35</v>
      </c>
      <c r="AC60" s="490">
        <f t="shared" si="2"/>
        <v>1.8633460970241507</v>
      </c>
    </row>
    <row r="61" spans="1:29" s="58" customFormat="1" ht="14.25" customHeight="1">
      <c r="A61"/>
      <c r="B61"/>
      <c r="C61"/>
      <c r="D61"/>
      <c r="E61"/>
      <c r="F61"/>
      <c r="G61"/>
      <c r="H61"/>
      <c r="I61"/>
      <c r="J61"/>
      <c r="K61"/>
      <c r="L61"/>
      <c r="M61"/>
      <c r="N61"/>
      <c r="O61"/>
      <c r="P61"/>
      <c r="Q61"/>
      <c r="S61" s="1057" t="s">
        <v>760</v>
      </c>
      <c r="T61" s="166">
        <f>SUM(Z158:Z169)/1000</f>
        <v>174585405.81329998</v>
      </c>
      <c r="U61" s="166">
        <f>SUM(AA158:AA169)/1000</f>
        <v>44896664.63046703</v>
      </c>
      <c r="W61" s="131" t="s">
        <v>196</v>
      </c>
      <c r="X61" s="550">
        <v>8331381550.95</v>
      </c>
      <c r="Y61" s="550">
        <v>1900227032.45</v>
      </c>
      <c r="Z61" s="104">
        <f t="shared" si="0"/>
        <v>15479349853.868284</v>
      </c>
      <c r="AA61" s="104">
        <f t="shared" si="1"/>
        <v>3530540386.032069</v>
      </c>
      <c r="AB61" s="594">
        <v>1663.16</v>
      </c>
      <c r="AC61" s="490">
        <f t="shared" si="2"/>
        <v>1.8579571418264027</v>
      </c>
    </row>
    <row r="62" spans="1:29" s="154" customFormat="1" ht="14.25" customHeight="1">
      <c r="A62"/>
      <c r="B62"/>
      <c r="C62"/>
      <c r="D62"/>
      <c r="E62"/>
      <c r="F62"/>
      <c r="G62"/>
      <c r="H62"/>
      <c r="I62"/>
      <c r="J62"/>
      <c r="K62"/>
      <c r="L62"/>
      <c r="M62"/>
      <c r="N62"/>
      <c r="O62"/>
      <c r="P62"/>
      <c r="Q62"/>
      <c r="R62" s="113"/>
      <c r="W62" s="131" t="s">
        <v>197</v>
      </c>
      <c r="X62" s="550">
        <v>4375083464.55</v>
      </c>
      <c r="Y62" s="550">
        <v>989616404.91</v>
      </c>
      <c r="Z62" s="104">
        <f t="shared" si="0"/>
        <v>8084241505.544227</v>
      </c>
      <c r="AA62" s="104">
        <f t="shared" si="1"/>
        <v>1828604660.9087386</v>
      </c>
      <c r="AB62" s="594">
        <v>1672.31</v>
      </c>
      <c r="AC62" s="490">
        <f t="shared" si="2"/>
        <v>1.8477913783927622</v>
      </c>
    </row>
    <row r="63" spans="1:29" s="154" customFormat="1" ht="14.25" customHeight="1">
      <c r="A63"/>
      <c r="B63"/>
      <c r="C63"/>
      <c r="D63"/>
      <c r="E63"/>
      <c r="F63"/>
      <c r="G63"/>
      <c r="H63"/>
      <c r="I63"/>
      <c r="J63"/>
      <c r="K63"/>
      <c r="L63"/>
      <c r="M63"/>
      <c r="N63"/>
      <c r="O63"/>
      <c r="P63"/>
      <c r="Q63"/>
      <c r="R63" s="561"/>
      <c r="W63" s="131" t="s">
        <v>557</v>
      </c>
      <c r="X63" s="550">
        <v>4404996601.78</v>
      </c>
      <c r="Y63" s="550">
        <v>990554408.67</v>
      </c>
      <c r="Z63" s="104">
        <f t="shared" si="0"/>
        <v>8077303983.069174</v>
      </c>
      <c r="AA63" s="104">
        <f t="shared" si="1"/>
        <v>1816348522.8033595</v>
      </c>
      <c r="AB63" s="594">
        <v>1685.19</v>
      </c>
      <c r="AC63" s="490">
        <f t="shared" si="2"/>
        <v>1.833668607100683</v>
      </c>
    </row>
    <row r="64" spans="1:29" s="154" customFormat="1" ht="14.25" customHeight="1">
      <c r="A64"/>
      <c r="B64"/>
      <c r="C64"/>
      <c r="D64"/>
      <c r="E64"/>
      <c r="F64"/>
      <c r="G64"/>
      <c r="H64"/>
      <c r="I64"/>
      <c r="J64"/>
      <c r="K64"/>
      <c r="L64"/>
      <c r="M64"/>
      <c r="N64"/>
      <c r="O64"/>
      <c r="P64"/>
      <c r="Q64"/>
      <c r="S64" s="546"/>
      <c r="W64" s="131" t="s">
        <v>41</v>
      </c>
      <c r="X64" s="550">
        <v>4390398453.3</v>
      </c>
      <c r="Y64" s="550">
        <v>991552044.24</v>
      </c>
      <c r="Z64" s="104">
        <f t="shared" si="0"/>
        <v>8011268388.540118</v>
      </c>
      <c r="AA64" s="104">
        <f t="shared" si="1"/>
        <v>1809309481.156892</v>
      </c>
      <c r="AB64" s="594">
        <v>1693.45</v>
      </c>
      <c r="AC64" s="490">
        <f t="shared" si="2"/>
        <v>1.8247246744810888</v>
      </c>
    </row>
    <row r="65" spans="1:29" s="154" customFormat="1" ht="14.25" customHeight="1">
      <c r="A65"/>
      <c r="B65"/>
      <c r="C65"/>
      <c r="D65"/>
      <c r="E65"/>
      <c r="F65"/>
      <c r="G65"/>
      <c r="H65"/>
      <c r="I65"/>
      <c r="J65"/>
      <c r="K65"/>
      <c r="L65"/>
      <c r="M65"/>
      <c r="N65"/>
      <c r="O65"/>
      <c r="P65"/>
      <c r="Q65"/>
      <c r="W65" s="131" t="s">
        <v>313</v>
      </c>
      <c r="X65" s="550">
        <v>4419516328.89</v>
      </c>
      <c r="Y65" s="550">
        <v>995360818.46</v>
      </c>
      <c r="Z65" s="104">
        <f t="shared" si="0"/>
        <v>8025869496.336588</v>
      </c>
      <c r="AA65" s="104">
        <f t="shared" si="1"/>
        <v>1807581517.1234245</v>
      </c>
      <c r="AB65" s="594">
        <v>1701.58</v>
      </c>
      <c r="AC65" s="490">
        <f t="shared" si="2"/>
        <v>1.8160063000270337</v>
      </c>
    </row>
    <row r="66" spans="1:29" s="154" customFormat="1" ht="14.25" customHeight="1">
      <c r="A66"/>
      <c r="B66"/>
      <c r="C66"/>
      <c r="D66"/>
      <c r="E66"/>
      <c r="F66"/>
      <c r="G66"/>
      <c r="H66"/>
      <c r="I66"/>
      <c r="J66"/>
      <c r="K66"/>
      <c r="L66"/>
      <c r="M66"/>
      <c r="N66"/>
      <c r="O66"/>
      <c r="P66"/>
      <c r="Q66"/>
      <c r="S66" s="562"/>
      <c r="W66" s="131" t="s">
        <v>42</v>
      </c>
      <c r="X66" s="550">
        <v>4637309542.69</v>
      </c>
      <c r="Y66" s="550">
        <v>1186646873.83</v>
      </c>
      <c r="Z66" s="104">
        <f t="shared" si="0"/>
        <v>8351248912.607316</v>
      </c>
      <c r="AA66" s="104">
        <f t="shared" si="1"/>
        <v>2137011412.2192278</v>
      </c>
      <c r="AB66" s="594">
        <v>1715.87</v>
      </c>
      <c r="AC66" s="490">
        <f t="shared" si="2"/>
        <v>1.8008823512270744</v>
      </c>
    </row>
    <row r="67" spans="1:29" s="154" customFormat="1" ht="14.25" customHeight="1">
      <c r="A67"/>
      <c r="B67"/>
      <c r="C67"/>
      <c r="D67"/>
      <c r="E67"/>
      <c r="F67"/>
      <c r="G67"/>
      <c r="H67"/>
      <c r="I67"/>
      <c r="J67"/>
      <c r="K67"/>
      <c r="L67"/>
      <c r="M67"/>
      <c r="N67"/>
      <c r="O67"/>
      <c r="P67"/>
      <c r="Q67"/>
      <c r="W67" s="131" t="s">
        <v>43</v>
      </c>
      <c r="X67" s="550">
        <v>4657586198.05</v>
      </c>
      <c r="Y67" s="550">
        <v>1190089982.7</v>
      </c>
      <c r="Z67" s="104">
        <f t="shared" si="0"/>
        <v>8340227716.437483</v>
      </c>
      <c r="AA67" s="104">
        <f t="shared" si="1"/>
        <v>2131065542.6891987</v>
      </c>
      <c r="AB67" s="594">
        <v>1725.65</v>
      </c>
      <c r="AC67" s="490">
        <f t="shared" si="2"/>
        <v>1.7906759771680234</v>
      </c>
    </row>
    <row r="68" spans="1:29" s="154" customFormat="1" ht="14.25" customHeight="1">
      <c r="A68"/>
      <c r="B68"/>
      <c r="C68"/>
      <c r="D68"/>
      <c r="E68"/>
      <c r="F68"/>
      <c r="G68"/>
      <c r="H68"/>
      <c r="I68"/>
      <c r="J68"/>
      <c r="K68"/>
      <c r="L68"/>
      <c r="M68"/>
      <c r="N68"/>
      <c r="O68"/>
      <c r="P68"/>
      <c r="Q68"/>
      <c r="S68" s="564"/>
      <c r="W68" s="131" t="s">
        <v>44</v>
      </c>
      <c r="X68" s="550">
        <v>4941199523.67</v>
      </c>
      <c r="Y68" s="550">
        <v>1198085685.17</v>
      </c>
      <c r="Z68" s="104">
        <f t="shared" si="0"/>
        <v>8795335152.1326</v>
      </c>
      <c r="AA68" s="104">
        <f t="shared" si="1"/>
        <v>2132592519.6026</v>
      </c>
      <c r="AB68" s="594">
        <v>1736</v>
      </c>
      <c r="AC68" s="490">
        <f t="shared" si="2"/>
        <v>1.78</v>
      </c>
    </row>
    <row r="69" spans="1:29" s="154" customFormat="1" ht="14.25" customHeight="1">
      <c r="A69"/>
      <c r="B69"/>
      <c r="C69"/>
      <c r="D69"/>
      <c r="E69"/>
      <c r="F69"/>
      <c r="G69"/>
      <c r="H69"/>
      <c r="I69"/>
      <c r="J69"/>
      <c r="K69"/>
      <c r="L69"/>
      <c r="M69"/>
      <c r="N69"/>
      <c r="O69"/>
      <c r="P69"/>
      <c r="Q69"/>
      <c r="S69" s="563"/>
      <c r="W69" s="131" t="s">
        <v>45</v>
      </c>
      <c r="X69" s="550">
        <v>4958045042.06</v>
      </c>
      <c r="Y69" s="550">
        <v>1200448917.7</v>
      </c>
      <c r="Z69" s="104">
        <f t="shared" si="0"/>
        <v>8728432562.26607</v>
      </c>
      <c r="AA69" s="104">
        <f t="shared" si="1"/>
        <v>2113340506.934213</v>
      </c>
      <c r="AB69" s="594">
        <v>1755.27</v>
      </c>
      <c r="AC69" s="490">
        <f t="shared" si="2"/>
        <v>1.7604585049593509</v>
      </c>
    </row>
    <row r="70" spans="1:29" s="154" customFormat="1" ht="14.25" customHeight="1">
      <c r="A70"/>
      <c r="B70"/>
      <c r="C70"/>
      <c r="D70"/>
      <c r="E70"/>
      <c r="F70"/>
      <c r="G70"/>
      <c r="H70"/>
      <c r="I70"/>
      <c r="J70"/>
      <c r="K70"/>
      <c r="L70"/>
      <c r="M70"/>
      <c r="N70"/>
      <c r="O70"/>
      <c r="P70"/>
      <c r="Q70"/>
      <c r="W70" s="131" t="s">
        <v>195</v>
      </c>
      <c r="X70" s="550">
        <v>4988832905.98</v>
      </c>
      <c r="Y70" s="550">
        <v>1205426463.11</v>
      </c>
      <c r="Z70" s="104">
        <f t="shared" si="0"/>
        <v>8713777759.878063</v>
      </c>
      <c r="AA70" s="104">
        <f t="shared" si="1"/>
        <v>2105466048.5472877</v>
      </c>
      <c r="AB70" s="594">
        <v>1769.14</v>
      </c>
      <c r="AC70" s="490">
        <f t="shared" si="2"/>
        <v>1.7466565675978158</v>
      </c>
    </row>
    <row r="71" spans="1:29" s="154" customFormat="1" ht="14.25" customHeight="1">
      <c r="A71"/>
      <c r="B71"/>
      <c r="C71"/>
      <c r="D71"/>
      <c r="E71"/>
      <c r="F71"/>
      <c r="G71"/>
      <c r="H71"/>
      <c r="I71"/>
      <c r="J71"/>
      <c r="K71"/>
      <c r="L71"/>
      <c r="M71"/>
      <c r="N71"/>
      <c r="O71"/>
      <c r="P71"/>
      <c r="Q71"/>
      <c r="W71" s="131" t="s">
        <v>139</v>
      </c>
      <c r="X71" s="550">
        <v>4990276457.31</v>
      </c>
      <c r="Y71" s="550">
        <v>1204768306.33</v>
      </c>
      <c r="Z71" s="104">
        <f t="shared" si="0"/>
        <v>8678136030.437208</v>
      </c>
      <c r="AA71" s="104">
        <f t="shared" si="1"/>
        <v>2095103014.217976</v>
      </c>
      <c r="AB71" s="594">
        <v>1776.92</v>
      </c>
      <c r="AC71" s="490">
        <f t="shared" si="2"/>
        <v>1.7390090718771807</v>
      </c>
    </row>
    <row r="72" spans="1:29" s="154" customFormat="1" ht="14.25" customHeight="1">
      <c r="A72"/>
      <c r="B72"/>
      <c r="C72"/>
      <c r="D72"/>
      <c r="E72"/>
      <c r="F72"/>
      <c r="G72"/>
      <c r="H72"/>
      <c r="I72"/>
      <c r="J72"/>
      <c r="K72"/>
      <c r="L72"/>
      <c r="M72"/>
      <c r="N72"/>
      <c r="O72"/>
      <c r="P72"/>
      <c r="Q72"/>
      <c r="W72" s="131" t="s">
        <v>140</v>
      </c>
      <c r="X72" s="550">
        <v>4971543426.22</v>
      </c>
      <c r="Y72" s="550">
        <v>1202422561.89</v>
      </c>
      <c r="Z72" s="104">
        <f t="shared" si="0"/>
        <v>8565062226.387919</v>
      </c>
      <c r="AA72" s="104">
        <f t="shared" si="1"/>
        <v>2071554682.7338297</v>
      </c>
      <c r="AB72" s="594">
        <v>1793.62</v>
      </c>
      <c r="AC72" s="490">
        <f t="shared" si="2"/>
        <v>1.722817542177273</v>
      </c>
    </row>
    <row r="73" spans="1:29" s="154" customFormat="1" ht="14.25" customHeight="1">
      <c r="A73"/>
      <c r="B73"/>
      <c r="C73"/>
      <c r="D73"/>
      <c r="E73"/>
      <c r="F73"/>
      <c r="G73"/>
      <c r="H73"/>
      <c r="I73"/>
      <c r="J73"/>
      <c r="K73"/>
      <c r="L73"/>
      <c r="M73"/>
      <c r="N73"/>
      <c r="O73"/>
      <c r="P73"/>
      <c r="Q73"/>
      <c r="S73" s="131" t="s">
        <v>314</v>
      </c>
      <c r="T73" s="131"/>
      <c r="U73" s="131"/>
      <c r="W73" s="131" t="s">
        <v>196</v>
      </c>
      <c r="X73" s="550">
        <v>9484224237.25</v>
      </c>
      <c r="Y73" s="550">
        <v>2321185345.3</v>
      </c>
      <c r="Z73" s="104">
        <f t="shared" si="0"/>
        <v>16131471207.557123</v>
      </c>
      <c r="AA73" s="104">
        <f t="shared" si="1"/>
        <v>3948043996.8981175</v>
      </c>
      <c r="AB73" s="594">
        <v>1816.76</v>
      </c>
      <c r="AC73" s="490">
        <f t="shared" si="2"/>
        <v>1.700874083533323</v>
      </c>
    </row>
    <row r="74" spans="1:29" s="154" customFormat="1" ht="14.25" customHeight="1">
      <c r="A74"/>
      <c r="B74"/>
      <c r="C74"/>
      <c r="D74"/>
      <c r="E74"/>
      <c r="F74"/>
      <c r="G74"/>
      <c r="H74"/>
      <c r="I74"/>
      <c r="J74"/>
      <c r="K74"/>
      <c r="L74"/>
      <c r="M74"/>
      <c r="N74"/>
      <c r="O74"/>
      <c r="P74"/>
      <c r="Q74"/>
      <c r="S74" s="131"/>
      <c r="T74" s="137" t="s">
        <v>38</v>
      </c>
      <c r="U74" s="137" t="s">
        <v>39</v>
      </c>
      <c r="W74" s="131" t="s">
        <v>197</v>
      </c>
      <c r="X74" s="550">
        <v>4996694449.83</v>
      </c>
      <c r="Y74" s="550">
        <v>1202584371.66</v>
      </c>
      <c r="Z74" s="104">
        <f t="shared" si="0"/>
        <v>8436337878.663909</v>
      </c>
      <c r="AA74" s="104">
        <f t="shared" si="1"/>
        <v>2030423951.0322003</v>
      </c>
      <c r="AB74" s="594">
        <v>1830.2</v>
      </c>
      <c r="AC74" s="490">
        <f t="shared" si="2"/>
        <v>1.6883837831930937</v>
      </c>
    </row>
    <row r="75" spans="1:29" s="154" customFormat="1" ht="14.25" customHeight="1">
      <c r="A75"/>
      <c r="B75"/>
      <c r="C75"/>
      <c r="D75"/>
      <c r="E75"/>
      <c r="F75"/>
      <c r="G75"/>
      <c r="H75"/>
      <c r="I75"/>
      <c r="J75"/>
      <c r="K75"/>
      <c r="L75"/>
      <c r="M75"/>
      <c r="N75"/>
      <c r="O75"/>
      <c r="P75"/>
      <c r="Q75"/>
      <c r="S75" s="596" t="str">
        <f>'02'!U48</f>
        <v>Dez/2008</v>
      </c>
      <c r="T75" s="550">
        <f>L31/1000</f>
        <v>12181513.603130003</v>
      </c>
      <c r="U75" s="550">
        <f>M31/1000</f>
        <v>3024025.89403</v>
      </c>
      <c r="W75" s="131" t="s">
        <v>558</v>
      </c>
      <c r="X75" s="550">
        <v>5018850042.5</v>
      </c>
      <c r="Y75" s="550">
        <v>1206206757.84</v>
      </c>
      <c r="Z75" s="104">
        <f t="shared" si="0"/>
        <v>8384050070.456162</v>
      </c>
      <c r="AA75" s="104">
        <f t="shared" si="1"/>
        <v>2014983067.3194795</v>
      </c>
      <c r="AB75" s="594">
        <v>1849.78</v>
      </c>
      <c r="AC75" s="490">
        <f t="shared" si="2"/>
        <v>1.6705121690146936</v>
      </c>
    </row>
    <row r="76" spans="1:29" s="154" customFormat="1" ht="14.25" customHeight="1">
      <c r="A76"/>
      <c r="B76"/>
      <c r="C76"/>
      <c r="D76"/>
      <c r="E76"/>
      <c r="F76"/>
      <c r="G76"/>
      <c r="H76"/>
      <c r="I76"/>
      <c r="J76"/>
      <c r="K76"/>
      <c r="L76"/>
      <c r="M76"/>
      <c r="N76"/>
      <c r="O76"/>
      <c r="P76"/>
      <c r="Q76"/>
      <c r="S76" s="596" t="str">
        <f>'02'!U49</f>
        <v>Jan/2009</v>
      </c>
      <c r="T76" s="550">
        <f aca="true" t="shared" si="3" ref="T76:T82">L32/1000</f>
        <v>12243545.94158</v>
      </c>
      <c r="U76" s="550">
        <f aca="true" t="shared" si="4" ref="U76:U82">M32/1000</f>
        <v>3031971.5583</v>
      </c>
      <c r="W76" s="131" t="s">
        <v>41</v>
      </c>
      <c r="X76" s="550">
        <v>5134558044.23</v>
      </c>
      <c r="Y76" s="550">
        <v>1210225680.64</v>
      </c>
      <c r="Z76" s="104">
        <f t="shared" si="0"/>
        <v>8550854008.501294</v>
      </c>
      <c r="AA76" s="104">
        <f t="shared" si="1"/>
        <v>2015453525.570895</v>
      </c>
      <c r="AB76" s="594">
        <v>1855.51</v>
      </c>
      <c r="AC76" s="490">
        <f t="shared" si="2"/>
        <v>1.6653534607735878</v>
      </c>
    </row>
    <row r="77" spans="1:29" s="68" customFormat="1" ht="14.25" customHeight="1">
      <c r="A77"/>
      <c r="B77"/>
      <c r="C77"/>
      <c r="D77"/>
      <c r="E77"/>
      <c r="F77"/>
      <c r="G77"/>
      <c r="H77"/>
      <c r="I77"/>
      <c r="J77"/>
      <c r="K77"/>
      <c r="L77"/>
      <c r="M77"/>
      <c r="N77"/>
      <c r="O77"/>
      <c r="P77"/>
      <c r="Q77"/>
      <c r="S77" s="596" t="str">
        <f>'02'!U50</f>
        <v>Fev</v>
      </c>
      <c r="T77" s="550">
        <f t="shared" si="3"/>
        <v>13281103.41643</v>
      </c>
      <c r="U77" s="550">
        <f t="shared" si="4"/>
        <v>3433753.0100200004</v>
      </c>
      <c r="W77" s="15" t="s">
        <v>313</v>
      </c>
      <c r="X77" s="365">
        <v>5110109100.98</v>
      </c>
      <c r="Y77" s="365">
        <v>1215149745.05</v>
      </c>
      <c r="Z77" s="104">
        <f t="shared" si="0"/>
        <v>8457718989.590991</v>
      </c>
      <c r="AA77" s="104">
        <f t="shared" si="1"/>
        <v>2011188972.8411224</v>
      </c>
      <c r="AB77" s="593">
        <v>1867.01</v>
      </c>
      <c r="AC77" s="490">
        <f t="shared" si="2"/>
        <v>1.6550955806342762</v>
      </c>
    </row>
    <row r="78" spans="1:29" s="73" customFormat="1" ht="14.25" customHeight="1">
      <c r="A78"/>
      <c r="B78"/>
      <c r="C78"/>
      <c r="D78"/>
      <c r="E78"/>
      <c r="F78"/>
      <c r="G78"/>
      <c r="H78"/>
      <c r="I78"/>
      <c r="J78"/>
      <c r="K78"/>
      <c r="L78"/>
      <c r="M78"/>
      <c r="N78"/>
      <c r="O78"/>
      <c r="P78"/>
      <c r="Q78"/>
      <c r="S78" s="596" t="str">
        <f>'02'!U51</f>
        <v>Mar</v>
      </c>
      <c r="T78" s="550">
        <f t="shared" si="3"/>
        <v>13445773.415310003</v>
      </c>
      <c r="U78" s="550">
        <f t="shared" si="4"/>
        <v>3450403.47504</v>
      </c>
      <c r="W78" s="45" t="s">
        <v>42</v>
      </c>
      <c r="X78" s="166">
        <v>5280913248.55</v>
      </c>
      <c r="Y78" s="166">
        <v>1349069236.11</v>
      </c>
      <c r="Z78" s="104">
        <f t="shared" si="0"/>
        <v>8681362769.299192</v>
      </c>
      <c r="AA78" s="104">
        <f t="shared" si="1"/>
        <v>2217752666.697942</v>
      </c>
      <c r="AB78" s="592">
        <v>1879.71</v>
      </c>
      <c r="AC78" s="490">
        <f t="shared" si="2"/>
        <v>1.6439131568167429</v>
      </c>
    </row>
    <row r="79" spans="1:29" s="73" customFormat="1" ht="14.25" customHeight="1">
      <c r="A79"/>
      <c r="B79"/>
      <c r="C79"/>
      <c r="D79"/>
      <c r="E79"/>
      <c r="F79"/>
      <c r="G79"/>
      <c r="H79"/>
      <c r="I79"/>
      <c r="J79"/>
      <c r="K79"/>
      <c r="L79"/>
      <c r="M79"/>
      <c r="N79"/>
      <c r="O79"/>
      <c r="P79"/>
      <c r="Q79"/>
      <c r="S79" s="596" t="str">
        <f>'02'!U52</f>
        <v>Abr</v>
      </c>
      <c r="T79" s="550">
        <f t="shared" si="3"/>
        <v>13465680.10135</v>
      </c>
      <c r="U79" s="550">
        <f t="shared" si="4"/>
        <v>3455474.6556499996</v>
      </c>
      <c r="W79" s="45" t="s">
        <v>43</v>
      </c>
      <c r="X79" s="166">
        <v>5322324751.2</v>
      </c>
      <c r="Y79" s="166">
        <v>1354776329.81</v>
      </c>
      <c r="Z79" s="104">
        <f t="shared" si="0"/>
        <v>8741580348.244974</v>
      </c>
      <c r="AA79" s="104">
        <f t="shared" si="1"/>
        <v>2225134071.021199</v>
      </c>
      <c r="AB79" s="592">
        <v>1881.4</v>
      </c>
      <c r="AC79" s="490">
        <f t="shared" si="2"/>
        <v>1.6424364834697565</v>
      </c>
    </row>
    <row r="80" spans="1:29" s="73" customFormat="1" ht="14.25" customHeight="1">
      <c r="A80"/>
      <c r="B80"/>
      <c r="C80"/>
      <c r="D80"/>
      <c r="E80"/>
      <c r="F80"/>
      <c r="G80"/>
      <c r="H80"/>
      <c r="I80"/>
      <c r="J80"/>
      <c r="K80"/>
      <c r="L80"/>
      <c r="M80"/>
      <c r="N80"/>
      <c r="O80"/>
      <c r="P80"/>
      <c r="Q80"/>
      <c r="S80" s="596" t="str">
        <f>'02'!U53</f>
        <v>Mai</v>
      </c>
      <c r="T80" s="550">
        <f t="shared" si="3"/>
        <v>13474620.66991</v>
      </c>
      <c r="U80" s="550">
        <f t="shared" si="4"/>
        <v>3452956.0861200006</v>
      </c>
      <c r="W80" s="45" t="s">
        <v>44</v>
      </c>
      <c r="X80" s="166">
        <v>5691914783.58</v>
      </c>
      <c r="Y80" s="166">
        <v>1360761191.05</v>
      </c>
      <c r="Z80" s="104">
        <f t="shared" si="0"/>
        <v>9291910757.388151</v>
      </c>
      <c r="AA80" s="104">
        <f t="shared" si="1"/>
        <v>2221409144.393614</v>
      </c>
      <c r="AB80" s="592">
        <v>1892.88</v>
      </c>
      <c r="AC80" s="490">
        <f t="shared" si="2"/>
        <v>1.6324753814293562</v>
      </c>
    </row>
    <row r="81" spans="1:29" s="73" customFormat="1" ht="14.25" customHeight="1">
      <c r="A81"/>
      <c r="B81"/>
      <c r="C81"/>
      <c r="D81"/>
      <c r="E81"/>
      <c r="F81"/>
      <c r="G81"/>
      <c r="H81"/>
      <c r="I81"/>
      <c r="J81"/>
      <c r="K81"/>
      <c r="L81"/>
      <c r="M81"/>
      <c r="N81"/>
      <c r="O81"/>
      <c r="P81"/>
      <c r="Q81"/>
      <c r="S81" s="596" t="str">
        <f>'02'!U54</f>
        <v>Jun</v>
      </c>
      <c r="T81" s="550">
        <f t="shared" si="3"/>
        <v>13546075.258919999</v>
      </c>
      <c r="U81" s="550">
        <f t="shared" si="4"/>
        <v>3460211.27489</v>
      </c>
      <c r="W81" s="45" t="s">
        <v>45</v>
      </c>
      <c r="X81" s="166">
        <v>5719246734.08</v>
      </c>
      <c r="Y81" s="166">
        <v>1364277163.78</v>
      </c>
      <c r="Z81" s="104">
        <f t="shared" si="0"/>
        <v>9230371058.964262</v>
      </c>
      <c r="AA81" s="104">
        <f t="shared" si="1"/>
        <v>2201825700.9131184</v>
      </c>
      <c r="AB81" s="592">
        <v>1914.65</v>
      </c>
      <c r="AC81" s="490">
        <f t="shared" si="2"/>
        <v>1.6139137701407567</v>
      </c>
    </row>
    <row r="82" spans="1:29" s="73" customFormat="1" ht="14.25" customHeight="1">
      <c r="A82"/>
      <c r="B82"/>
      <c r="C82"/>
      <c r="D82"/>
      <c r="E82"/>
      <c r="F82"/>
      <c r="G82"/>
      <c r="H82"/>
      <c r="I82"/>
      <c r="J82"/>
      <c r="K82"/>
      <c r="L82"/>
      <c r="M82"/>
      <c r="N82"/>
      <c r="O82"/>
      <c r="P82"/>
      <c r="Q82"/>
      <c r="S82" s="596" t="str">
        <f>'02'!U55</f>
        <v>Jul</v>
      </c>
      <c r="T82" s="550">
        <f t="shared" si="3"/>
        <v>13542276.898710001</v>
      </c>
      <c r="U82" s="550">
        <f t="shared" si="4"/>
        <v>3455144.5493399994</v>
      </c>
      <c r="W82" s="45" t="s">
        <v>195</v>
      </c>
      <c r="X82" s="166">
        <v>5753964745.14</v>
      </c>
      <c r="Y82" s="166">
        <v>1369928669.33</v>
      </c>
      <c r="Z82" s="104">
        <f t="shared" si="0"/>
        <v>9207201716.963324</v>
      </c>
      <c r="AA82" s="104">
        <f t="shared" si="1"/>
        <v>2192090176.9559875</v>
      </c>
      <c r="AB82" s="592">
        <v>1931.12</v>
      </c>
      <c r="AC82" s="490">
        <f t="shared" si="2"/>
        <v>1.6001491362525375</v>
      </c>
    </row>
    <row r="83" spans="1:29" s="44" customFormat="1" ht="14.25" customHeight="1">
      <c r="A83"/>
      <c r="B83"/>
      <c r="C83"/>
      <c r="D83"/>
      <c r="E83"/>
      <c r="F83"/>
      <c r="G83"/>
      <c r="H83"/>
      <c r="I83"/>
      <c r="J83"/>
      <c r="K83"/>
      <c r="L83"/>
      <c r="M83"/>
      <c r="N83"/>
      <c r="O83"/>
      <c r="P83"/>
      <c r="Q83"/>
      <c r="R83" s="66"/>
      <c r="S83" s="596" t="str">
        <f>'02'!U56</f>
        <v>Ago</v>
      </c>
      <c r="T83" s="550">
        <f aca="true" t="shared" si="5" ref="T83:U85">L40/1000</f>
        <v>19580434.76257001</v>
      </c>
      <c r="U83" s="550">
        <f t="shared" si="5"/>
        <v>5257222.40695</v>
      </c>
      <c r="W83" s="45" t="s">
        <v>139</v>
      </c>
      <c r="X83" s="166">
        <v>5782672677.83</v>
      </c>
      <c r="Y83" s="166">
        <v>1373971523.66</v>
      </c>
      <c r="Z83" s="104">
        <f t="shared" si="0"/>
        <v>9176961809.98327</v>
      </c>
      <c r="AA83" s="104">
        <f t="shared" si="1"/>
        <v>2180459608.0585947</v>
      </c>
      <c r="AB83" s="592">
        <v>1947.15</v>
      </c>
      <c r="AC83" s="490">
        <f t="shared" si="2"/>
        <v>1.5869758364789563</v>
      </c>
    </row>
    <row r="84" spans="1:29" ht="14.25" customHeight="1">
      <c r="A84"/>
      <c r="B84"/>
      <c r="C84"/>
      <c r="D84"/>
      <c r="E84"/>
      <c r="F84"/>
      <c r="G84"/>
      <c r="H84"/>
      <c r="I84"/>
      <c r="J84"/>
      <c r="K84"/>
      <c r="L84"/>
      <c r="M84"/>
      <c r="N84"/>
      <c r="O84"/>
      <c r="P84"/>
      <c r="Q84"/>
      <c r="S84" s="596" t="str">
        <f>'02'!U57</f>
        <v>Set</v>
      </c>
      <c r="T84" s="550">
        <f t="shared" si="5"/>
        <v>13604431.788920002</v>
      </c>
      <c r="U84" s="550">
        <f t="shared" si="5"/>
        <v>3461232.770009999</v>
      </c>
      <c r="W84" s="45" t="s">
        <v>140</v>
      </c>
      <c r="X84" s="166">
        <v>5820859979.75</v>
      </c>
      <c r="Y84" s="166">
        <v>1377035044.84</v>
      </c>
      <c r="Z84" s="104">
        <f t="shared" si="0"/>
        <v>9094777322.485428</v>
      </c>
      <c r="AA84" s="104">
        <f t="shared" si="1"/>
        <v>2151542408.105893</v>
      </c>
      <c r="AB84" s="592">
        <v>1977.72</v>
      </c>
      <c r="AC84" s="490">
        <f t="shared" si="2"/>
        <v>1.5624456444795016</v>
      </c>
    </row>
    <row r="85" spans="1:29" ht="14.25" customHeight="1">
      <c r="A85"/>
      <c r="B85"/>
      <c r="C85"/>
      <c r="D85"/>
      <c r="E85"/>
      <c r="F85"/>
      <c r="G85"/>
      <c r="H85"/>
      <c r="I85"/>
      <c r="J85"/>
      <c r="K85"/>
      <c r="L85"/>
      <c r="M85"/>
      <c r="N85"/>
      <c r="O85"/>
      <c r="P85"/>
      <c r="Q85"/>
      <c r="S85" s="596" t="str">
        <f>'02'!U58</f>
        <v>Out</v>
      </c>
      <c r="T85" s="550">
        <f t="shared" si="5"/>
        <v>13650894.965000002</v>
      </c>
      <c r="U85" s="550">
        <f t="shared" si="5"/>
        <v>3461254.4733700003</v>
      </c>
      <c r="W85" s="45" t="s">
        <v>196</v>
      </c>
      <c r="X85" s="166">
        <v>11054501518.88</v>
      </c>
      <c r="Y85" s="166">
        <v>2666096800.09</v>
      </c>
      <c r="Z85" s="104">
        <f t="shared" si="0"/>
        <v>16705771852.667652</v>
      </c>
      <c r="AA85" s="104">
        <f t="shared" si="1"/>
        <v>4029055928.334918</v>
      </c>
      <c r="AB85" s="592">
        <v>2044.76</v>
      </c>
      <c r="AC85" s="490">
        <f t="shared" si="2"/>
        <v>1.5112189205579138</v>
      </c>
    </row>
    <row r="86" spans="1:29" ht="14.25" customHeight="1">
      <c r="A86"/>
      <c r="B86"/>
      <c r="C86"/>
      <c r="D86"/>
      <c r="E86"/>
      <c r="F86"/>
      <c r="G86"/>
      <c r="H86"/>
      <c r="I86"/>
      <c r="J86"/>
      <c r="K86"/>
      <c r="L86"/>
      <c r="M86"/>
      <c r="N86"/>
      <c r="O86"/>
      <c r="P86"/>
      <c r="Q86"/>
      <c r="S86" s="596" t="str">
        <f>'02'!U59</f>
        <v>Nov</v>
      </c>
      <c r="T86" s="550">
        <f>L44/1000</f>
        <v>19926996.975210007</v>
      </c>
      <c r="U86" s="550">
        <f>M44/1000</f>
        <v>5280701.56929</v>
      </c>
      <c r="W86" s="45" t="s">
        <v>197</v>
      </c>
      <c r="X86" s="166">
        <v>5924679596.89</v>
      </c>
      <c r="Y86" s="166">
        <v>1383828924.5</v>
      </c>
      <c r="Z86" s="104">
        <f t="shared" si="0"/>
        <v>8718093081.69062</v>
      </c>
      <c r="AA86" s="104">
        <f t="shared" si="1"/>
        <v>2036287224.5884275</v>
      </c>
      <c r="AB86" s="592">
        <v>2099.97</v>
      </c>
      <c r="AC86" s="490">
        <f t="shared" si="2"/>
        <v>1.4714876879193513</v>
      </c>
    </row>
    <row r="87" spans="1:29" ht="14.25" customHeight="1">
      <c r="A87"/>
      <c r="B87"/>
      <c r="C87"/>
      <c r="D87"/>
      <c r="E87"/>
      <c r="F87"/>
      <c r="G87"/>
      <c r="H87"/>
      <c r="I87"/>
      <c r="J87"/>
      <c r="K87"/>
      <c r="L87"/>
      <c r="M87"/>
      <c r="N87"/>
      <c r="O87"/>
      <c r="P87"/>
      <c r="Q87"/>
      <c r="S87" s="596"/>
      <c r="V87" s="18"/>
      <c r="W87" s="350" t="s">
        <v>559</v>
      </c>
      <c r="X87" s="104">
        <v>5883033707.67</v>
      </c>
      <c r="Y87" s="104">
        <v>1384320378.47</v>
      </c>
      <c r="Z87" s="104">
        <f t="shared" si="0"/>
        <v>8448139638.354577</v>
      </c>
      <c r="AA87" s="104">
        <f t="shared" si="1"/>
        <v>1987908355.2227757</v>
      </c>
      <c r="AB87" s="595">
        <v>2151.84</v>
      </c>
      <c r="AC87" s="490">
        <f t="shared" si="2"/>
        <v>1.4360175477730686</v>
      </c>
    </row>
    <row r="88" spans="1:29" ht="14.25" customHeight="1">
      <c r="A88" s="117"/>
      <c r="B88" s="117"/>
      <c r="C88" s="117"/>
      <c r="D88" s="117"/>
      <c r="E88" s="117"/>
      <c r="F88" s="117"/>
      <c r="G88" s="117"/>
      <c r="H88" s="117"/>
      <c r="I88" s="117"/>
      <c r="J88" s="544"/>
      <c r="K88" s="117"/>
      <c r="L88" s="117"/>
      <c r="M88" s="117"/>
      <c r="S88" s="18"/>
      <c r="T88" s="18"/>
      <c r="U88" s="18"/>
      <c r="V88" s="18"/>
      <c r="W88" s="350" t="s">
        <v>41</v>
      </c>
      <c r="X88" s="104">
        <v>5922706750.78</v>
      </c>
      <c r="Y88" s="104">
        <v>1387180863.98</v>
      </c>
      <c r="Z88" s="104">
        <f t="shared" si="0"/>
        <v>8382711026.836134</v>
      </c>
      <c r="AA88" s="104">
        <f t="shared" si="1"/>
        <v>1963348315.8979313</v>
      </c>
      <c r="AB88" s="595">
        <v>2183.26</v>
      </c>
      <c r="AC88" s="490">
        <f t="shared" si="2"/>
        <v>1.4153513553126973</v>
      </c>
    </row>
    <row r="89" spans="1:29" ht="12.75">
      <c r="A89" s="18"/>
      <c r="B89" s="18"/>
      <c r="C89" s="18"/>
      <c r="D89" s="18"/>
      <c r="E89" s="18"/>
      <c r="F89" s="18"/>
      <c r="G89" s="18"/>
      <c r="H89" s="18"/>
      <c r="I89" s="18"/>
      <c r="J89" s="18"/>
      <c r="K89" s="18"/>
      <c r="L89" s="18"/>
      <c r="M89" s="18"/>
      <c r="S89" s="18"/>
      <c r="T89" s="18"/>
      <c r="U89" s="18"/>
      <c r="V89" s="18"/>
      <c r="W89" s="350" t="s">
        <v>313</v>
      </c>
      <c r="X89" s="104">
        <v>5950460662.34</v>
      </c>
      <c r="Y89" s="104">
        <v>1389031948.39</v>
      </c>
      <c r="Z89" s="104">
        <f t="shared" si="0"/>
        <v>8308173110.73419</v>
      </c>
      <c r="AA89" s="104">
        <f t="shared" si="1"/>
        <v>1939399071.5042095</v>
      </c>
      <c r="AB89" s="595">
        <v>2213.17</v>
      </c>
      <c r="AC89" s="490">
        <f t="shared" si="2"/>
        <v>1.39622351649444</v>
      </c>
    </row>
    <row r="90" spans="1:29" ht="12.75">
      <c r="A90" s="18"/>
      <c r="B90" s="18"/>
      <c r="C90" s="18"/>
      <c r="D90" s="18"/>
      <c r="E90" s="18"/>
      <c r="F90" s="18"/>
      <c r="G90" s="18"/>
      <c r="H90" s="18"/>
      <c r="I90" s="18"/>
      <c r="J90" s="18"/>
      <c r="K90" s="18"/>
      <c r="L90" s="18"/>
      <c r="M90" s="18"/>
      <c r="S90" s="18"/>
      <c r="T90" s="18"/>
      <c r="U90" s="18"/>
      <c r="V90" s="18"/>
      <c r="W90" s="350" t="s">
        <v>42</v>
      </c>
      <c r="X90" s="104">
        <v>6279775517.08</v>
      </c>
      <c r="Y90" s="104">
        <v>1664997801.64</v>
      </c>
      <c r="Z90" s="104">
        <f t="shared" si="0"/>
        <v>8648626038.934874</v>
      </c>
      <c r="AA90" s="104">
        <f t="shared" si="1"/>
        <v>2293066575.8461347</v>
      </c>
      <c r="AB90" s="595">
        <v>2243.71</v>
      </c>
      <c r="AC90" s="490">
        <f t="shared" si="2"/>
        <v>1.377218981062615</v>
      </c>
    </row>
    <row r="91" spans="1:29" ht="12.75">
      <c r="A91" s="18"/>
      <c r="B91" s="18"/>
      <c r="C91" s="18"/>
      <c r="D91" s="18"/>
      <c r="E91" s="18"/>
      <c r="F91" s="18"/>
      <c r="G91" s="18"/>
      <c r="H91" s="18"/>
      <c r="I91" s="18"/>
      <c r="J91" s="18"/>
      <c r="K91" s="18"/>
      <c r="L91" s="18"/>
      <c r="M91" s="18"/>
      <c r="S91" s="18"/>
      <c r="U91" s="18"/>
      <c r="V91" s="18"/>
      <c r="W91" s="350" t="s">
        <v>43</v>
      </c>
      <c r="X91" s="104">
        <v>6328906764.2</v>
      </c>
      <c r="Y91" s="104">
        <v>1670510219.13</v>
      </c>
      <c r="Z91" s="104">
        <f t="shared" si="0"/>
        <v>8630855552.675793</v>
      </c>
      <c r="AA91" s="104">
        <f t="shared" si="1"/>
        <v>2278107884.62489</v>
      </c>
      <c r="AB91" s="595">
        <v>2265.92</v>
      </c>
      <c r="AC91" s="490">
        <f t="shared" si="2"/>
        <v>1.3637198135856516</v>
      </c>
    </row>
    <row r="92" spans="1:29" ht="12.75">
      <c r="A92" s="18"/>
      <c r="B92" s="18"/>
      <c r="C92" s="18"/>
      <c r="D92" s="18"/>
      <c r="E92" s="18"/>
      <c r="F92" s="18"/>
      <c r="G92" s="18"/>
      <c r="H92" s="18"/>
      <c r="I92" s="18"/>
      <c r="J92" s="18"/>
      <c r="K92" s="18"/>
      <c r="L92" s="18"/>
      <c r="M92" s="18"/>
      <c r="S92" s="882"/>
      <c r="T92" s="51"/>
      <c r="U92" s="51"/>
      <c r="V92" s="18"/>
      <c r="W92" s="350" t="s">
        <v>44</v>
      </c>
      <c r="X92" s="104">
        <v>7207198760.2</v>
      </c>
      <c r="Y92" s="104">
        <v>1679827516.69</v>
      </c>
      <c r="Z92" s="104">
        <f t="shared" si="0"/>
        <v>9834502395.57301</v>
      </c>
      <c r="AA92" s="104">
        <f t="shared" si="1"/>
        <v>2292189835.0114083</v>
      </c>
      <c r="AB92" s="595">
        <v>2264.56</v>
      </c>
      <c r="AC92" s="490">
        <f t="shared" si="2"/>
        <v>1.3645388066555975</v>
      </c>
    </row>
    <row r="93" spans="1:29" ht="12.75">
      <c r="A93" s="18"/>
      <c r="B93" s="18"/>
      <c r="C93" s="18"/>
      <c r="D93" s="18"/>
      <c r="E93" s="18"/>
      <c r="F93" s="18"/>
      <c r="G93" s="18"/>
      <c r="H93" s="18"/>
      <c r="I93" s="18"/>
      <c r="J93" s="18"/>
      <c r="K93" s="18"/>
      <c r="L93" s="18"/>
      <c r="M93" s="18"/>
      <c r="S93" s="882"/>
      <c r="T93" s="51"/>
      <c r="U93" s="51"/>
      <c r="V93" s="18"/>
      <c r="W93" s="350" t="s">
        <v>45</v>
      </c>
      <c r="X93" s="104">
        <v>7222013853.17</v>
      </c>
      <c r="Y93" s="104">
        <v>1685012972.5</v>
      </c>
      <c r="Z93" s="104">
        <f t="shared" si="0"/>
        <v>9850759695.51729</v>
      </c>
      <c r="AA93" s="104">
        <f t="shared" si="1"/>
        <v>2298342015.5918202</v>
      </c>
      <c r="AB93" s="595">
        <v>2265.47</v>
      </c>
      <c r="AC93" s="490">
        <f t="shared" si="2"/>
        <v>1.3639906950875538</v>
      </c>
    </row>
    <row r="94" spans="1:29" ht="12.75">
      <c r="A94" s="18"/>
      <c r="B94" s="18"/>
      <c r="C94" s="18"/>
      <c r="D94" s="18"/>
      <c r="E94" s="18"/>
      <c r="F94" s="18"/>
      <c r="G94" s="18"/>
      <c r="H94" s="18"/>
      <c r="I94" s="18"/>
      <c r="J94" s="18"/>
      <c r="K94" s="18"/>
      <c r="L94" s="18"/>
      <c r="M94" s="18"/>
      <c r="S94" s="882"/>
      <c r="T94" s="51"/>
      <c r="U94" s="51"/>
      <c r="V94" s="18"/>
      <c r="W94" s="350" t="s">
        <v>195</v>
      </c>
      <c r="X94" s="104">
        <v>7242680359.52</v>
      </c>
      <c r="Y94" s="104">
        <v>1688768495.86</v>
      </c>
      <c r="Z94" s="104">
        <f t="shared" si="0"/>
        <v>9861189101.515965</v>
      </c>
      <c r="AA94" s="104">
        <f t="shared" si="1"/>
        <v>2299323545.939533</v>
      </c>
      <c r="AB94" s="595">
        <v>2269.55</v>
      </c>
      <c r="AC94" s="490">
        <f t="shared" si="2"/>
        <v>1.3615386310061464</v>
      </c>
    </row>
    <row r="95" spans="1:29" ht="12.75">
      <c r="A95" s="18"/>
      <c r="B95" s="18"/>
      <c r="C95" s="18"/>
      <c r="D95" s="18"/>
      <c r="E95" s="18"/>
      <c r="F95" s="18"/>
      <c r="G95" s="18"/>
      <c r="H95" s="18"/>
      <c r="I95" s="18"/>
      <c r="J95" s="18"/>
      <c r="K95" s="18"/>
      <c r="L95" s="18"/>
      <c r="M95" s="18"/>
      <c r="S95" s="882"/>
      <c r="T95" s="51"/>
      <c r="U95" s="51"/>
      <c r="V95" s="18"/>
      <c r="W95" s="350" t="s">
        <v>139</v>
      </c>
      <c r="X95" s="104">
        <v>7272339153.42</v>
      </c>
      <c r="Y95" s="104">
        <v>1688977362.47</v>
      </c>
      <c r="Z95" s="104">
        <f t="shared" si="0"/>
        <v>9821039512.621529</v>
      </c>
      <c r="AA95" s="104">
        <f t="shared" si="1"/>
        <v>2280904817.9416203</v>
      </c>
      <c r="AB95" s="595">
        <v>2288.16</v>
      </c>
      <c r="AC95" s="490">
        <f t="shared" si="2"/>
        <v>1.3504650024473814</v>
      </c>
    </row>
    <row r="96" spans="1:29" ht="12.75">
      <c r="A96" s="18"/>
      <c r="B96" s="18"/>
      <c r="C96" s="18"/>
      <c r="D96" s="18"/>
      <c r="E96" s="18"/>
      <c r="F96" s="18"/>
      <c r="G96" s="18"/>
      <c r="H96" s="18"/>
      <c r="I96" s="18"/>
      <c r="J96" s="18"/>
      <c r="K96" s="18"/>
      <c r="L96" s="18"/>
      <c r="M96" s="18"/>
      <c r="S96" s="882"/>
      <c r="T96" s="51"/>
      <c r="U96" s="51"/>
      <c r="V96" s="18"/>
      <c r="W96" s="350" t="s">
        <v>140</v>
      </c>
      <c r="X96" s="104">
        <v>7274489983.31</v>
      </c>
      <c r="Y96" s="104">
        <v>1690260948.02</v>
      </c>
      <c r="Z96" s="104">
        <f t="shared" si="0"/>
        <v>9785795883.306879</v>
      </c>
      <c r="AA96" s="104">
        <f t="shared" si="1"/>
        <v>2273774335.355165</v>
      </c>
      <c r="AB96" s="595">
        <v>2297.08</v>
      </c>
      <c r="AC96" s="490">
        <f t="shared" si="2"/>
        <v>1.345220889128807</v>
      </c>
    </row>
    <row r="97" spans="1:29" ht="12.75">
      <c r="A97" s="18"/>
      <c r="B97" s="18"/>
      <c r="C97" s="18"/>
      <c r="D97" s="18"/>
      <c r="E97" s="18"/>
      <c r="F97" s="18"/>
      <c r="G97" s="18"/>
      <c r="H97" s="18"/>
      <c r="I97" s="18"/>
      <c r="J97" s="18"/>
      <c r="K97" s="18"/>
      <c r="L97" s="18"/>
      <c r="M97" s="18"/>
      <c r="S97" s="882"/>
      <c r="T97" s="51"/>
      <c r="U97" s="51"/>
      <c r="V97" s="18"/>
      <c r="W97" s="350" t="s">
        <v>196</v>
      </c>
      <c r="X97" s="104">
        <v>13885343331.88</v>
      </c>
      <c r="Y97" s="104">
        <v>3282163676.28</v>
      </c>
      <c r="Z97" s="104">
        <f t="shared" si="0"/>
        <v>18609990424.52474</v>
      </c>
      <c r="AA97" s="104">
        <f t="shared" si="1"/>
        <v>4398957456.604977</v>
      </c>
      <c r="AB97" s="595">
        <v>2305.58</v>
      </c>
      <c r="AC97" s="490">
        <f t="shared" si="2"/>
        <v>1.3402614526496586</v>
      </c>
    </row>
    <row r="98" spans="1:29" ht="12.75">
      <c r="A98" s="18"/>
      <c r="B98" s="18"/>
      <c r="C98" s="18"/>
      <c r="D98" s="18"/>
      <c r="E98" s="18"/>
      <c r="F98" s="18"/>
      <c r="G98" s="18"/>
      <c r="H98" s="18"/>
      <c r="I98" s="18"/>
      <c r="J98" s="18"/>
      <c r="K98" s="18"/>
      <c r="L98" s="18"/>
      <c r="M98" s="18"/>
      <c r="S98" s="882"/>
      <c r="T98" s="51"/>
      <c r="U98" s="51"/>
      <c r="V98" s="18"/>
      <c r="W98" s="350" t="s">
        <v>197</v>
      </c>
      <c r="X98" s="104">
        <v>7383514299.16</v>
      </c>
      <c r="Y98" s="104">
        <v>1700510736.72</v>
      </c>
      <c r="Z98" s="104">
        <f t="shared" si="0"/>
        <v>9842689639.7149</v>
      </c>
      <c r="AA98" s="104">
        <f t="shared" si="1"/>
        <v>2266887925.231225</v>
      </c>
      <c r="AB98" s="595">
        <v>2318.03</v>
      </c>
      <c r="AC98" s="490">
        <f t="shared" si="2"/>
        <v>1.333062988831033</v>
      </c>
    </row>
    <row r="99" spans="1:29" ht="12.75">
      <c r="A99" s="18"/>
      <c r="B99" s="18"/>
      <c r="C99" s="18"/>
      <c r="D99" s="18"/>
      <c r="E99" s="18"/>
      <c r="F99" s="18"/>
      <c r="G99" s="18"/>
      <c r="H99" s="18"/>
      <c r="I99" s="18"/>
      <c r="J99" s="18"/>
      <c r="K99" s="18"/>
      <c r="L99" s="18"/>
      <c r="M99" s="18"/>
      <c r="S99" s="882"/>
      <c r="T99" s="51"/>
      <c r="U99" s="51"/>
      <c r="V99" s="18"/>
      <c r="W99" s="350" t="s">
        <v>560</v>
      </c>
      <c r="X99" s="104">
        <v>7398348239.66</v>
      </c>
      <c r="Y99" s="104">
        <v>1701664261.02</v>
      </c>
      <c r="Z99" s="104">
        <f t="shared" si="0"/>
        <v>9781278127.220463</v>
      </c>
      <c r="AA99" s="104">
        <f t="shared" si="1"/>
        <v>2249752360.5286</v>
      </c>
      <c r="AB99" s="595">
        <v>2337.27</v>
      </c>
      <c r="AC99" s="490">
        <f t="shared" si="2"/>
        <v>1.3220894462342818</v>
      </c>
    </row>
    <row r="100" spans="1:29" ht="12.75">
      <c r="A100" s="18"/>
      <c r="B100" s="18"/>
      <c r="C100" s="18"/>
      <c r="D100" s="18"/>
      <c r="E100" s="18"/>
      <c r="F100" s="18"/>
      <c r="G100" s="18"/>
      <c r="H100" s="18"/>
      <c r="I100" s="18"/>
      <c r="J100" s="18"/>
      <c r="K100" s="18"/>
      <c r="L100" s="18"/>
      <c r="M100" s="18"/>
      <c r="S100" s="882"/>
      <c r="T100" s="51"/>
      <c r="U100" s="51"/>
      <c r="V100" s="18"/>
      <c r="W100" s="350" t="s">
        <v>41</v>
      </c>
      <c r="X100" s="104">
        <v>7455576946.61</v>
      </c>
      <c r="Y100" s="104">
        <v>1702774297.39</v>
      </c>
      <c r="Z100" s="104">
        <f t="shared" si="0"/>
        <v>9818627428.168644</v>
      </c>
      <c r="AA100" s="104">
        <f t="shared" si="1"/>
        <v>2242469837.017244</v>
      </c>
      <c r="AB100" s="595">
        <v>2346.39</v>
      </c>
      <c r="AC100" s="490">
        <f t="shared" si="2"/>
        <v>1.3169507200422776</v>
      </c>
    </row>
    <row r="101" spans="1:29" ht="12.75">
      <c r="A101" s="18"/>
      <c r="B101" s="18"/>
      <c r="C101" s="18"/>
      <c r="D101" s="18"/>
      <c r="E101" s="18"/>
      <c r="F101" s="18"/>
      <c r="G101" s="18"/>
      <c r="H101" s="18"/>
      <c r="I101" s="18"/>
      <c r="J101" s="18"/>
      <c r="K101" s="18"/>
      <c r="L101" s="18"/>
      <c r="M101" s="18"/>
      <c r="S101" s="882"/>
      <c r="T101" s="18"/>
      <c r="U101" s="18"/>
      <c r="V101" s="18"/>
      <c r="W101" s="350" t="s">
        <v>313</v>
      </c>
      <c r="X101" s="104">
        <v>7488227808.03</v>
      </c>
      <c r="Y101" s="104">
        <v>1704118214.42</v>
      </c>
      <c r="Z101" s="104">
        <f t="shared" si="0"/>
        <v>9805752697.324024</v>
      </c>
      <c r="AA101" s="104">
        <f t="shared" si="1"/>
        <v>2231524227.8939185</v>
      </c>
      <c r="AB101" s="595">
        <v>2359.76</v>
      </c>
      <c r="AC101" s="490">
        <f t="shared" si="2"/>
        <v>1.3094891005865001</v>
      </c>
    </row>
    <row r="102" spans="1:29" ht="12.75">
      <c r="A102" s="18"/>
      <c r="B102" s="18"/>
      <c r="C102" s="18"/>
      <c r="D102" s="18"/>
      <c r="E102" s="18"/>
      <c r="F102" s="18"/>
      <c r="G102" s="18"/>
      <c r="H102" s="18"/>
      <c r="I102" s="18"/>
      <c r="J102" s="18"/>
      <c r="K102" s="18"/>
      <c r="L102" s="18"/>
      <c r="M102" s="18"/>
      <c r="S102" s="18"/>
      <c r="T102" s="18"/>
      <c r="U102" s="18"/>
      <c r="V102" s="18"/>
      <c r="W102" s="350" t="s">
        <v>42</v>
      </c>
      <c r="X102" s="104">
        <v>7577458339.97</v>
      </c>
      <c r="Y102" s="104">
        <v>1710401668.06</v>
      </c>
      <c r="Z102" s="104">
        <f t="shared" si="0"/>
        <v>9882103487.832306</v>
      </c>
      <c r="AA102" s="104">
        <f t="shared" si="1"/>
        <v>2230611575.96504</v>
      </c>
      <c r="AB102" s="595">
        <v>2369.43</v>
      </c>
      <c r="AC102" s="490">
        <f t="shared" si="2"/>
        <v>1.3041448787261072</v>
      </c>
    </row>
    <row r="103" spans="1:29" ht="12.75">
      <c r="A103" s="18"/>
      <c r="B103" s="18"/>
      <c r="C103" s="18"/>
      <c r="D103" s="18"/>
      <c r="E103" s="18"/>
      <c r="F103" s="18"/>
      <c r="G103" s="18"/>
      <c r="H103" s="18"/>
      <c r="I103" s="18"/>
      <c r="J103" s="18"/>
      <c r="K103" s="18"/>
      <c r="L103" s="18"/>
      <c r="M103" s="18"/>
      <c r="S103" s="18"/>
      <c r="T103" s="18"/>
      <c r="U103" s="18"/>
      <c r="V103" s="18"/>
      <c r="W103" s="350" t="s">
        <v>43</v>
      </c>
      <c r="X103" s="104">
        <v>8032077800.5</v>
      </c>
      <c r="Y103" s="104">
        <v>1851401957.42</v>
      </c>
      <c r="Z103" s="104">
        <f t="shared" si="0"/>
        <v>10433250089.22954</v>
      </c>
      <c r="AA103" s="104">
        <f t="shared" si="1"/>
        <v>2404874568.8506055</v>
      </c>
      <c r="AB103" s="595">
        <v>2378.91</v>
      </c>
      <c r="AC103" s="490">
        <f t="shared" si="2"/>
        <v>1.298947837454969</v>
      </c>
    </row>
    <row r="104" spans="1:29" ht="12.75">
      <c r="A104" s="18"/>
      <c r="B104" s="18"/>
      <c r="C104" s="18"/>
      <c r="D104" s="18"/>
      <c r="E104" s="18"/>
      <c r="F104" s="18"/>
      <c r="G104" s="18"/>
      <c r="H104" s="18"/>
      <c r="I104" s="18"/>
      <c r="J104" s="18"/>
      <c r="K104" s="18"/>
      <c r="L104" s="18"/>
      <c r="M104" s="18"/>
      <c r="S104" s="18"/>
      <c r="T104" s="18"/>
      <c r="U104" s="18"/>
      <c r="V104" s="18"/>
      <c r="W104" s="350" t="s">
        <v>44</v>
      </c>
      <c r="X104" s="104">
        <v>8150167565.28</v>
      </c>
      <c r="Y104" s="104">
        <v>1853260541.69</v>
      </c>
      <c r="Z104" s="104">
        <f t="shared" si="0"/>
        <v>10533992717.969057</v>
      </c>
      <c r="AA104" s="104">
        <f t="shared" si="1"/>
        <v>2395316770.3971205</v>
      </c>
      <c r="AB104" s="595">
        <v>2390.8</v>
      </c>
      <c r="AC104" s="490">
        <f t="shared" si="2"/>
        <v>1.292487870168981</v>
      </c>
    </row>
    <row r="105" spans="1:29" ht="12.75">
      <c r="A105" s="18"/>
      <c r="B105" s="18"/>
      <c r="C105" s="18"/>
      <c r="D105" s="18"/>
      <c r="E105" s="18"/>
      <c r="F105" s="18"/>
      <c r="G105" s="18"/>
      <c r="H105" s="18"/>
      <c r="I105" s="18"/>
      <c r="J105" s="18"/>
      <c r="K105" s="18"/>
      <c r="L105" s="18"/>
      <c r="M105" s="18"/>
      <c r="S105" s="18"/>
      <c r="T105" s="18"/>
      <c r="U105" s="18"/>
      <c r="V105" s="18"/>
      <c r="W105" s="350" t="s">
        <v>45</v>
      </c>
      <c r="X105" s="104">
        <v>8089067033.14</v>
      </c>
      <c r="Y105" s="104">
        <v>1858315865.02</v>
      </c>
      <c r="Z105" s="104">
        <f t="shared" si="0"/>
        <v>10379264718.26648</v>
      </c>
      <c r="AA105" s="104">
        <f t="shared" si="1"/>
        <v>2384447083.2268248</v>
      </c>
      <c r="AB105" s="595">
        <v>2408.25</v>
      </c>
      <c r="AC105" s="490">
        <f t="shared" si="2"/>
        <v>1.283122599397903</v>
      </c>
    </row>
    <row r="106" spans="1:29" ht="12.75">
      <c r="A106" s="18"/>
      <c r="B106" s="18"/>
      <c r="C106" s="18"/>
      <c r="D106" s="18"/>
      <c r="E106" s="18"/>
      <c r="F106" s="18"/>
      <c r="G106" s="18"/>
      <c r="H106" s="18"/>
      <c r="I106" s="18"/>
      <c r="J106" s="18"/>
      <c r="K106" s="18"/>
      <c r="L106" s="18"/>
      <c r="M106" s="18"/>
      <c r="S106" s="18"/>
      <c r="T106" s="18"/>
      <c r="U106" s="18"/>
      <c r="V106" s="18"/>
      <c r="W106" s="350" t="s">
        <v>195</v>
      </c>
      <c r="X106" s="104">
        <v>8155794142.05</v>
      </c>
      <c r="Y106" s="104">
        <v>1862120703.19</v>
      </c>
      <c r="Z106" s="104">
        <f t="shared" si="0"/>
        <v>10412825059.17302</v>
      </c>
      <c r="AA106" s="104">
        <f t="shared" si="1"/>
        <v>2377443175.2035317</v>
      </c>
      <c r="AB106" s="595">
        <v>2420.29</v>
      </c>
      <c r="AC106" s="490">
        <f t="shared" si="2"/>
        <v>1.276739564267092</v>
      </c>
    </row>
    <row r="107" spans="1:29" ht="12.75">
      <c r="A107" s="18"/>
      <c r="B107" s="18"/>
      <c r="C107" s="18"/>
      <c r="D107" s="18"/>
      <c r="E107" s="18"/>
      <c r="F107" s="18"/>
      <c r="G107" s="18"/>
      <c r="H107" s="18"/>
      <c r="I107" s="18"/>
      <c r="J107" s="18"/>
      <c r="K107" s="18"/>
      <c r="L107" s="18"/>
      <c r="M107" s="18"/>
      <c r="S107" s="18"/>
      <c r="T107" s="18"/>
      <c r="U107" s="18"/>
      <c r="V107" s="18"/>
      <c r="W107" s="350" t="s">
        <v>139</v>
      </c>
      <c r="X107" s="104">
        <v>8288411831.36</v>
      </c>
      <c r="Y107" s="104">
        <v>1869292747.86</v>
      </c>
      <c r="Z107" s="104">
        <f t="shared" si="0"/>
        <v>10564203774.892305</v>
      </c>
      <c r="AA107" s="104">
        <f t="shared" si="1"/>
        <v>2382554089.3859215</v>
      </c>
      <c r="AB107" s="595">
        <v>2424.4</v>
      </c>
      <c r="AC107" s="490">
        <f t="shared" si="2"/>
        <v>1.27457515261508</v>
      </c>
    </row>
    <row r="108" spans="1:29" ht="12.75">
      <c r="A108" s="18"/>
      <c r="B108" s="18"/>
      <c r="C108" s="18"/>
      <c r="D108" s="18"/>
      <c r="E108" s="18"/>
      <c r="F108" s="18"/>
      <c r="G108" s="18"/>
      <c r="H108" s="18"/>
      <c r="I108" s="18"/>
      <c r="J108" s="18"/>
      <c r="K108" s="18"/>
      <c r="L108" s="18"/>
      <c r="M108" s="18"/>
      <c r="S108" s="18"/>
      <c r="T108" s="18"/>
      <c r="U108" s="18"/>
      <c r="V108" s="18"/>
      <c r="W108" s="350" t="s">
        <v>140</v>
      </c>
      <c r="X108" s="104">
        <v>8315938690.16</v>
      </c>
      <c r="Y108" s="104">
        <v>1872500952.11</v>
      </c>
      <c r="Z108" s="104">
        <f t="shared" si="0"/>
        <v>10581307062.60999</v>
      </c>
      <c r="AA108" s="104">
        <f t="shared" si="1"/>
        <v>2382594231.093863</v>
      </c>
      <c r="AB108" s="595">
        <v>2428.52</v>
      </c>
      <c r="AC108" s="490">
        <f t="shared" si="2"/>
        <v>1.2724128275657602</v>
      </c>
    </row>
    <row r="109" spans="1:29" ht="12.75">
      <c r="A109" s="18"/>
      <c r="B109" s="18"/>
      <c r="C109" s="18"/>
      <c r="D109" s="18"/>
      <c r="E109" s="18"/>
      <c r="F109" s="18"/>
      <c r="G109" s="18"/>
      <c r="H109" s="18"/>
      <c r="I109" s="18"/>
      <c r="J109" s="18"/>
      <c r="K109" s="18"/>
      <c r="L109" s="18"/>
      <c r="M109" s="18"/>
      <c r="S109" s="18"/>
      <c r="T109" s="18"/>
      <c r="U109" s="18"/>
      <c r="V109" s="18"/>
      <c r="W109" s="350" t="s">
        <v>196</v>
      </c>
      <c r="X109" s="104">
        <v>15756323171.13</v>
      </c>
      <c r="Y109" s="104">
        <v>3641216263.91</v>
      </c>
      <c r="Z109" s="104">
        <f t="shared" si="0"/>
        <v>19960683624.880753</v>
      </c>
      <c r="AA109" s="104">
        <f t="shared" si="1"/>
        <v>4612825280.637178</v>
      </c>
      <c r="AB109" s="595">
        <v>2439.21</v>
      </c>
      <c r="AC109" s="490">
        <f t="shared" si="2"/>
        <v>1.2668363937504354</v>
      </c>
    </row>
    <row r="110" spans="1:29" ht="12.75">
      <c r="A110" s="18"/>
      <c r="B110" s="18"/>
      <c r="C110" s="18"/>
      <c r="D110" s="18"/>
      <c r="E110" s="18"/>
      <c r="F110" s="18"/>
      <c r="G110" s="18"/>
      <c r="H110" s="18"/>
      <c r="I110" s="18"/>
      <c r="J110" s="18"/>
      <c r="K110" s="18"/>
      <c r="L110" s="18"/>
      <c r="M110" s="18"/>
      <c r="S110" s="18"/>
      <c r="T110" s="18"/>
      <c r="U110" s="18"/>
      <c r="V110" s="18"/>
      <c r="W110" s="350" t="s">
        <v>197</v>
      </c>
      <c r="X110" s="104">
        <v>8529416027.42</v>
      </c>
      <c r="Y110" s="104">
        <v>1878090477.72</v>
      </c>
      <c r="Z110" s="104">
        <f t="shared" si="0"/>
        <v>10713228603.485907</v>
      </c>
      <c r="AA110" s="104">
        <f t="shared" si="1"/>
        <v>2358943749.6262555</v>
      </c>
      <c r="AB110" s="595">
        <v>2460.19</v>
      </c>
      <c r="AC110" s="490">
        <f t="shared" si="2"/>
        <v>1.256033070616497</v>
      </c>
    </row>
    <row r="111" spans="1:29" ht="12.75">
      <c r="A111" s="18"/>
      <c r="B111" s="18"/>
      <c r="C111" s="18"/>
      <c r="D111" s="18"/>
      <c r="E111" s="18"/>
      <c r="F111" s="18"/>
      <c r="G111" s="18"/>
      <c r="H111" s="18"/>
      <c r="I111" s="18"/>
      <c r="J111" s="18"/>
      <c r="K111" s="18"/>
      <c r="L111" s="18"/>
      <c r="M111" s="18"/>
      <c r="S111" s="18"/>
      <c r="T111" s="18"/>
      <c r="U111" s="18"/>
      <c r="V111" s="18"/>
      <c r="W111" s="350" t="s">
        <v>561</v>
      </c>
      <c r="X111" s="104">
        <v>8420685664.23</v>
      </c>
      <c r="Y111" s="104">
        <v>1876496918.36</v>
      </c>
      <c r="Z111" s="104">
        <f t="shared" si="0"/>
        <v>10516727503.859346</v>
      </c>
      <c r="AA111" s="104">
        <f t="shared" si="1"/>
        <v>2343586679.1767344</v>
      </c>
      <c r="AB111" s="595">
        <v>2474.21</v>
      </c>
      <c r="AC111" s="490">
        <f t="shared" si="2"/>
        <v>1.2489158155532472</v>
      </c>
    </row>
    <row r="112" spans="1:29" ht="12.75">
      <c r="A112" s="18"/>
      <c r="B112" s="18"/>
      <c r="C112" s="18"/>
      <c r="D112" s="18"/>
      <c r="E112" s="18"/>
      <c r="F112" s="18"/>
      <c r="G112" s="18"/>
      <c r="H112" s="18"/>
      <c r="I112" s="18"/>
      <c r="J112" s="18"/>
      <c r="K112" s="18"/>
      <c r="L112" s="18"/>
      <c r="M112" s="18"/>
      <c r="S112" s="18"/>
      <c r="T112" s="18"/>
      <c r="U112" s="18"/>
      <c r="V112" s="18"/>
      <c r="W112" s="350" t="s">
        <v>41</v>
      </c>
      <c r="X112" s="104">
        <v>8415468693.88</v>
      </c>
      <c r="Y112" s="104">
        <v>1875728740.33</v>
      </c>
      <c r="Z112" s="104">
        <f t="shared" si="0"/>
        <v>10464154964.22064</v>
      </c>
      <c r="AA112" s="104">
        <f t="shared" si="1"/>
        <v>2332361621.6325</v>
      </c>
      <c r="AB112" s="595">
        <v>2485.1</v>
      </c>
      <c r="AC112" s="490">
        <f t="shared" si="2"/>
        <v>1.24344291980202</v>
      </c>
    </row>
    <row r="113" spans="1:29" ht="12.75">
      <c r="A113" s="18"/>
      <c r="B113" s="18"/>
      <c r="C113" s="18"/>
      <c r="D113" s="18"/>
      <c r="E113" s="18"/>
      <c r="F113" s="18"/>
      <c r="G113" s="18"/>
      <c r="H113" s="18"/>
      <c r="I113" s="18"/>
      <c r="J113" s="18"/>
      <c r="K113" s="18"/>
      <c r="L113" s="18"/>
      <c r="M113" s="18"/>
      <c r="S113" s="18"/>
      <c r="T113" s="18"/>
      <c r="U113" s="18"/>
      <c r="V113" s="18"/>
      <c r="W113" s="350" t="s">
        <v>313</v>
      </c>
      <c r="X113" s="104">
        <v>8463517275.33</v>
      </c>
      <c r="Y113" s="104">
        <v>1876000878.08</v>
      </c>
      <c r="Z113" s="104">
        <f t="shared" si="0"/>
        <v>10447638045.953136</v>
      </c>
      <c r="AA113" s="104">
        <f t="shared" si="1"/>
        <v>2315795845.918668</v>
      </c>
      <c r="AB113" s="595">
        <v>2503.24</v>
      </c>
      <c r="AC113" s="490">
        <f t="shared" si="2"/>
        <v>1.2344321759000336</v>
      </c>
    </row>
    <row r="114" spans="1:29" ht="12.75">
      <c r="A114" s="18"/>
      <c r="B114" s="18"/>
      <c r="C114" s="18"/>
      <c r="D114" s="18"/>
      <c r="E114" s="18"/>
      <c r="F114" s="18"/>
      <c r="G114" s="18"/>
      <c r="H114" s="18"/>
      <c r="I114" s="18"/>
      <c r="J114" s="18"/>
      <c r="K114" s="18"/>
      <c r="L114" s="18"/>
      <c r="M114" s="18"/>
      <c r="S114" s="18"/>
      <c r="T114" s="18"/>
      <c r="U114" s="18"/>
      <c r="V114" s="18"/>
      <c r="W114" s="350" t="s">
        <v>42</v>
      </c>
      <c r="X114" s="104">
        <v>8449050163.23</v>
      </c>
      <c r="Y114" s="104">
        <v>1874244554.45</v>
      </c>
      <c r="Z114" s="104">
        <f t="shared" si="0"/>
        <v>10335722174.960512</v>
      </c>
      <c r="AA114" s="104">
        <f t="shared" si="1"/>
        <v>2292763166.0932436</v>
      </c>
      <c r="AB114" s="595">
        <v>2526.02</v>
      </c>
      <c r="AC114" s="490">
        <f t="shared" si="2"/>
        <v>1.2232998946960039</v>
      </c>
    </row>
    <row r="115" spans="1:29" ht="12.75">
      <c r="A115" s="18"/>
      <c r="B115" s="18"/>
      <c r="C115" s="18"/>
      <c r="D115" s="18"/>
      <c r="E115" s="18"/>
      <c r="F115" s="18"/>
      <c r="G115" s="18"/>
      <c r="H115" s="18"/>
      <c r="I115" s="18"/>
      <c r="J115" s="18"/>
      <c r="K115" s="18"/>
      <c r="L115" s="18"/>
      <c r="M115" s="18"/>
      <c r="S115" s="18"/>
      <c r="T115" s="18"/>
      <c r="U115" s="18"/>
      <c r="V115" s="18"/>
      <c r="W115" s="350" t="s">
        <v>43</v>
      </c>
      <c r="X115" s="104">
        <v>9153488507.25</v>
      </c>
      <c r="Y115" s="104">
        <v>2157600993.64</v>
      </c>
      <c r="Z115" s="104">
        <f aca="true" t="shared" si="6" ref="Z115:Z134">X115*AC115</f>
        <v>11119633512.789669</v>
      </c>
      <c r="AA115" s="104">
        <f aca="true" t="shared" si="7" ref="AA115:AA134">Y115*AC115</f>
        <v>2621047953.1497784</v>
      </c>
      <c r="AB115" s="595">
        <v>2543.7</v>
      </c>
      <c r="AC115" s="490">
        <f aca="true" t="shared" si="8" ref="AC115:AC168">$AB$169/AB115</f>
        <v>1.2147973424539058</v>
      </c>
    </row>
    <row r="116" spans="1:29" ht="12.75">
      <c r="A116" s="18"/>
      <c r="B116" s="18"/>
      <c r="C116" s="18"/>
      <c r="D116" s="18"/>
      <c r="E116" s="18"/>
      <c r="F116" s="18"/>
      <c r="G116" s="18"/>
      <c r="H116" s="18"/>
      <c r="I116" s="18"/>
      <c r="J116" s="18"/>
      <c r="K116" s="18"/>
      <c r="L116" s="18"/>
      <c r="M116" s="18"/>
      <c r="S116" s="18"/>
      <c r="T116" s="18"/>
      <c r="U116" s="18"/>
      <c r="V116" s="18"/>
      <c r="W116" s="350" t="s">
        <v>44</v>
      </c>
      <c r="X116" s="104">
        <v>9143756170.63</v>
      </c>
      <c r="Y116" s="104">
        <v>2152141059.25</v>
      </c>
      <c r="Z116" s="104">
        <f t="shared" si="6"/>
        <v>11120051189.63373</v>
      </c>
      <c r="AA116" s="104">
        <f t="shared" si="7"/>
        <v>2617296251.0792394</v>
      </c>
      <c r="AB116" s="595">
        <v>2540.9</v>
      </c>
      <c r="AC116" s="490">
        <f t="shared" si="8"/>
        <v>1.2161360147979061</v>
      </c>
    </row>
    <row r="117" spans="1:29" ht="12.75">
      <c r="A117" s="18"/>
      <c r="B117" s="18"/>
      <c r="C117" s="18"/>
      <c r="D117" s="18"/>
      <c r="E117" s="18"/>
      <c r="F117" s="18"/>
      <c r="G117" s="18"/>
      <c r="H117" s="18"/>
      <c r="I117" s="18"/>
      <c r="J117" s="18"/>
      <c r="K117" s="18"/>
      <c r="L117" s="18"/>
      <c r="M117" s="18"/>
      <c r="S117" s="18"/>
      <c r="T117" s="18"/>
      <c r="U117" s="18"/>
      <c r="V117" s="18"/>
      <c r="W117" s="350" t="s">
        <v>45</v>
      </c>
      <c r="X117" s="104">
        <v>9151731171.070002</v>
      </c>
      <c r="Y117" s="104">
        <v>2147744516.9</v>
      </c>
      <c r="Z117" s="104">
        <f t="shared" si="6"/>
        <v>11126421888.490194</v>
      </c>
      <c r="AA117" s="104">
        <f t="shared" si="7"/>
        <v>2611168439.8315873</v>
      </c>
      <c r="AB117" s="595">
        <v>2541.66</v>
      </c>
      <c r="AC117" s="490">
        <f t="shared" si="8"/>
        <v>1.2157723692390012</v>
      </c>
    </row>
    <row r="118" spans="1:29" ht="12.75">
      <c r="A118" s="18"/>
      <c r="B118" s="18"/>
      <c r="C118" s="18"/>
      <c r="D118" s="18"/>
      <c r="E118" s="18"/>
      <c r="F118" s="18"/>
      <c r="G118" s="18"/>
      <c r="H118" s="18"/>
      <c r="I118" s="18"/>
      <c r="J118" s="18"/>
      <c r="K118" s="18"/>
      <c r="L118" s="18"/>
      <c r="M118" s="18"/>
      <c r="S118" s="18"/>
      <c r="T118" s="18"/>
      <c r="U118" s="18"/>
      <c r="V118" s="18"/>
      <c r="W118" s="350" t="s">
        <v>195</v>
      </c>
      <c r="X118" s="104">
        <v>9131415598.800001</v>
      </c>
      <c r="Y118" s="104">
        <v>2136483518</v>
      </c>
      <c r="Z118" s="104">
        <f t="shared" si="6"/>
        <v>11101722777.05905</v>
      </c>
      <c r="AA118" s="104">
        <f t="shared" si="7"/>
        <v>2597477628.518936</v>
      </c>
      <c r="AB118" s="595">
        <v>2541.66</v>
      </c>
      <c r="AC118" s="490">
        <f t="shared" si="8"/>
        <v>1.2157723692390012</v>
      </c>
    </row>
    <row r="119" spans="1:29" ht="12.75">
      <c r="A119" s="18"/>
      <c r="B119" s="18"/>
      <c r="C119" s="18"/>
      <c r="D119" s="18"/>
      <c r="E119" s="18"/>
      <c r="F119" s="18"/>
      <c r="G119" s="18"/>
      <c r="H119" s="18"/>
      <c r="I119" s="18"/>
      <c r="J119" s="18"/>
      <c r="K119" s="18"/>
      <c r="L119" s="18"/>
      <c r="M119" s="18"/>
      <c r="S119" s="18"/>
      <c r="T119" s="18"/>
      <c r="U119" s="18"/>
      <c r="V119" s="18"/>
      <c r="W119" s="350" t="s">
        <v>139</v>
      </c>
      <c r="X119" s="104">
        <v>9176653346.83</v>
      </c>
      <c r="Y119" s="104">
        <v>2132194378.8999999</v>
      </c>
      <c r="Z119" s="104">
        <f t="shared" si="6"/>
        <v>11140022461.067091</v>
      </c>
      <c r="AA119" s="104">
        <f t="shared" si="7"/>
        <v>2588382973.0271077</v>
      </c>
      <c r="AB119" s="595">
        <v>2545.47</v>
      </c>
      <c r="AC119" s="490">
        <f t="shared" si="8"/>
        <v>1.2139526295733205</v>
      </c>
    </row>
    <row r="120" spans="1:29" ht="12.75">
      <c r="A120" s="18"/>
      <c r="B120" s="18"/>
      <c r="C120" s="18"/>
      <c r="D120" s="18"/>
      <c r="E120" s="18"/>
      <c r="F120" s="18"/>
      <c r="G120" s="18"/>
      <c r="H120" s="18"/>
      <c r="I120" s="18"/>
      <c r="J120" s="18"/>
      <c r="K120" s="18"/>
      <c r="L120" s="18"/>
      <c r="M120" s="18"/>
      <c r="S120" s="18"/>
      <c r="T120" s="18"/>
      <c r="U120" s="18"/>
      <c r="V120" s="18"/>
      <c r="W120" s="350" t="s">
        <v>140</v>
      </c>
      <c r="X120" s="104">
        <v>9277272634.11</v>
      </c>
      <c r="Y120" s="104">
        <v>2133475130.7200003</v>
      </c>
      <c r="Z120" s="104">
        <f t="shared" si="6"/>
        <v>11197241896.708746</v>
      </c>
      <c r="AA120" s="104">
        <f t="shared" si="7"/>
        <v>2575006476.736566</v>
      </c>
      <c r="AB120" s="595">
        <v>2560.23</v>
      </c>
      <c r="AC120" s="490">
        <f t="shared" si="8"/>
        <v>1.2069540627209274</v>
      </c>
    </row>
    <row r="121" spans="1:29" ht="12.75">
      <c r="A121" s="18"/>
      <c r="B121" s="18"/>
      <c r="C121" s="18"/>
      <c r="D121" s="18"/>
      <c r="E121" s="18"/>
      <c r="F121" s="18"/>
      <c r="G121" s="18"/>
      <c r="H121" s="18"/>
      <c r="I121" s="18"/>
      <c r="J121" s="18"/>
      <c r="K121" s="18"/>
      <c r="L121" s="18"/>
      <c r="M121" s="18"/>
      <c r="S121" s="18"/>
      <c r="T121" s="18"/>
      <c r="U121" s="18"/>
      <c r="V121" s="18"/>
      <c r="W121" s="350" t="s">
        <v>196</v>
      </c>
      <c r="X121" s="104">
        <v>17722980833.110004</v>
      </c>
      <c r="Y121" s="104">
        <v>4230688858.6699996</v>
      </c>
      <c r="Z121" s="104">
        <f t="shared" si="6"/>
        <v>21275977006.18735</v>
      </c>
      <c r="AA121" s="104">
        <f t="shared" si="7"/>
        <v>5078831813.056852</v>
      </c>
      <c r="AB121" s="595">
        <v>2574.05</v>
      </c>
      <c r="AC121" s="490">
        <f t="shared" si="8"/>
        <v>1.2004739612672635</v>
      </c>
    </row>
    <row r="122" spans="1:29" ht="12.75">
      <c r="A122" s="18"/>
      <c r="B122" s="18"/>
      <c r="C122" s="18"/>
      <c r="D122" s="18"/>
      <c r="E122" s="18"/>
      <c r="F122" s="18"/>
      <c r="G122" s="18"/>
      <c r="H122" s="18"/>
      <c r="I122" s="18"/>
      <c r="J122" s="18"/>
      <c r="K122" s="18"/>
      <c r="L122" s="18"/>
      <c r="M122" s="18"/>
      <c r="S122" s="18"/>
      <c r="T122" s="18"/>
      <c r="U122" s="18"/>
      <c r="V122" s="18"/>
      <c r="W122" s="350" t="s">
        <v>197</v>
      </c>
      <c r="X122" s="104">
        <v>9218957862.839998</v>
      </c>
      <c r="Y122" s="104">
        <v>2122179734.8700004</v>
      </c>
      <c r="Z122" s="104">
        <f t="shared" si="6"/>
        <v>11023010549.192106</v>
      </c>
      <c r="AA122" s="104">
        <f t="shared" si="7"/>
        <v>2537467895.2646084</v>
      </c>
      <c r="AB122" s="595">
        <v>2584.35</v>
      </c>
      <c r="AC122" s="490">
        <f t="shared" si="8"/>
        <v>1.1956894383500687</v>
      </c>
    </row>
    <row r="123" spans="1:29" ht="12.75">
      <c r="A123" s="18"/>
      <c r="B123" s="18"/>
      <c r="C123" s="18"/>
      <c r="D123" s="18"/>
      <c r="E123" s="18"/>
      <c r="F123" s="18"/>
      <c r="G123" s="18"/>
      <c r="H123" s="18"/>
      <c r="I123" s="18"/>
      <c r="J123" s="18"/>
      <c r="K123" s="18"/>
      <c r="L123" s="18"/>
      <c r="M123" s="18"/>
      <c r="V123" s="18"/>
      <c r="W123" s="350" t="s">
        <v>617</v>
      </c>
      <c r="X123" s="104">
        <v>9191329090.04</v>
      </c>
      <c r="Y123" s="104">
        <v>2116593411.4</v>
      </c>
      <c r="Z123" s="104">
        <f t="shared" si="6"/>
        <v>10948373543.195242</v>
      </c>
      <c r="AA123" s="104">
        <f t="shared" si="7"/>
        <v>2521208312.7547197</v>
      </c>
      <c r="AB123" s="595">
        <v>2594.17</v>
      </c>
      <c r="AC123" s="490">
        <f t="shared" si="8"/>
        <v>1.1911632622380182</v>
      </c>
    </row>
    <row r="124" spans="1:29" ht="12.75">
      <c r="A124" s="18"/>
      <c r="B124" s="18"/>
      <c r="C124" s="18"/>
      <c r="D124" s="18"/>
      <c r="E124" s="18"/>
      <c r="F124" s="18"/>
      <c r="G124" s="18"/>
      <c r="H124" s="18"/>
      <c r="I124" s="18"/>
      <c r="J124" s="18"/>
      <c r="K124" s="18"/>
      <c r="L124" s="18"/>
      <c r="M124" s="18"/>
      <c r="V124" s="18"/>
      <c r="W124" s="18" t="s">
        <v>41</v>
      </c>
      <c r="X124" s="104">
        <v>9198694258.91</v>
      </c>
      <c r="Y124" s="104">
        <v>2110304108.02</v>
      </c>
      <c r="Z124" s="104">
        <f t="shared" si="6"/>
        <v>10931988721.98136</v>
      </c>
      <c r="AA124" s="104">
        <f t="shared" si="7"/>
        <v>2507945156.072535</v>
      </c>
      <c r="AB124" s="595">
        <v>2600.14</v>
      </c>
      <c r="AC124" s="490">
        <f t="shared" si="8"/>
        <v>1.1884283153984017</v>
      </c>
    </row>
    <row r="125" spans="1:29" ht="12.75">
      <c r="A125" s="18"/>
      <c r="B125" s="18"/>
      <c r="C125" s="18"/>
      <c r="D125" s="18"/>
      <c r="E125" s="18"/>
      <c r="F125" s="18"/>
      <c r="G125" s="18"/>
      <c r="H125" s="18"/>
      <c r="I125" s="18"/>
      <c r="J125" s="18"/>
      <c r="K125" s="18"/>
      <c r="L125" s="18"/>
      <c r="M125" s="18"/>
      <c r="V125" s="18"/>
      <c r="W125" s="18" t="s">
        <v>313</v>
      </c>
      <c r="X125" s="104">
        <v>9229188312.929998</v>
      </c>
      <c r="Y125" s="104">
        <v>2105720166.02</v>
      </c>
      <c r="Z125" s="104">
        <f t="shared" si="6"/>
        <v>10938695830.71953</v>
      </c>
      <c r="AA125" s="104">
        <f t="shared" si="7"/>
        <v>2495759282.3666677</v>
      </c>
      <c r="AB125" s="595">
        <v>2607.16</v>
      </c>
      <c r="AC125" s="490">
        <f t="shared" si="8"/>
        <v>1.1852283711011216</v>
      </c>
    </row>
    <row r="126" spans="1:29" ht="12.75">
      <c r="A126" s="18"/>
      <c r="B126" s="18"/>
      <c r="C126" s="18"/>
      <c r="D126" s="18"/>
      <c r="E126" s="18"/>
      <c r="F126" s="18"/>
      <c r="G126" s="18"/>
      <c r="H126" s="18"/>
      <c r="I126" s="18"/>
      <c r="J126" s="18"/>
      <c r="K126" s="18"/>
      <c r="L126" s="18"/>
      <c r="M126" s="18"/>
      <c r="V126" s="18"/>
      <c r="W126" s="18" t="s">
        <v>42</v>
      </c>
      <c r="X126" s="104">
        <v>9922884476.269999</v>
      </c>
      <c r="Y126" s="104">
        <v>2464587842.61</v>
      </c>
      <c r="Z126" s="104">
        <f>X126*AC126</f>
        <v>11746781722.503017</v>
      </c>
      <c r="AA126" s="104">
        <f t="shared" si="7"/>
        <v>2917596742.389662</v>
      </c>
      <c r="AB126" s="595">
        <v>2610.29</v>
      </c>
      <c r="AC126" s="490">
        <f t="shared" si="8"/>
        <v>1.1838071631887646</v>
      </c>
    </row>
    <row r="127" spans="1:29" ht="12.75">
      <c r="A127" s="18"/>
      <c r="B127" s="18"/>
      <c r="C127" s="18"/>
      <c r="D127" s="18"/>
      <c r="E127" s="18"/>
      <c r="F127" s="18"/>
      <c r="G127" s="18"/>
      <c r="H127" s="18"/>
      <c r="I127" s="18"/>
      <c r="J127" s="18"/>
      <c r="K127" s="18"/>
      <c r="L127" s="18"/>
      <c r="M127" s="18"/>
      <c r="V127" s="18"/>
      <c r="W127" s="18" t="s">
        <v>43</v>
      </c>
      <c r="X127" s="104">
        <v>9939783895.269999</v>
      </c>
      <c r="Y127" s="104">
        <v>2462541504.5499997</v>
      </c>
      <c r="Z127" s="104">
        <f t="shared" si="6"/>
        <v>11751525595.748493</v>
      </c>
      <c r="AA127" s="104">
        <f t="shared" si="7"/>
        <v>2911393228.084488</v>
      </c>
      <c r="AB127" s="595">
        <v>2613.68</v>
      </c>
      <c r="AC127" s="490">
        <f t="shared" si="8"/>
        <v>1.1822717394631326</v>
      </c>
    </row>
    <row r="128" spans="1:29" ht="12.75">
      <c r="A128" s="18"/>
      <c r="B128" s="18"/>
      <c r="C128" s="18"/>
      <c r="D128" s="18"/>
      <c r="E128" s="18"/>
      <c r="F128" s="18"/>
      <c r="G128" s="18"/>
      <c r="H128" s="18"/>
      <c r="I128" s="18"/>
      <c r="J128" s="18"/>
      <c r="K128" s="18"/>
      <c r="L128" s="18"/>
      <c r="M128" s="18"/>
      <c r="V128" s="18"/>
      <c r="W128" s="18" t="s">
        <v>44</v>
      </c>
      <c r="X128" s="104">
        <v>9969489404.78</v>
      </c>
      <c r="Y128" s="104">
        <v>2461389216.5199995</v>
      </c>
      <c r="Z128" s="104">
        <f t="shared" si="6"/>
        <v>11794903926.306099</v>
      </c>
      <c r="AA128" s="104">
        <f t="shared" si="7"/>
        <v>2912069831.7989626</v>
      </c>
      <c r="AB128" s="595">
        <v>2611.85</v>
      </c>
      <c r="AC128" s="490">
        <f t="shared" si="8"/>
        <v>1.1831001014606506</v>
      </c>
    </row>
    <row r="129" spans="1:29" ht="12.75">
      <c r="A129" s="18"/>
      <c r="B129" s="18"/>
      <c r="C129" s="18"/>
      <c r="D129" s="18"/>
      <c r="E129" s="18"/>
      <c r="F129" s="18"/>
      <c r="G129" s="18"/>
      <c r="H129" s="18"/>
      <c r="I129" s="18"/>
      <c r="J129" s="18"/>
      <c r="K129" s="18"/>
      <c r="L129" s="18"/>
      <c r="M129" s="18"/>
      <c r="W129" s="18" t="s">
        <v>45</v>
      </c>
      <c r="X129" s="104">
        <v>10032787284.03</v>
      </c>
      <c r="Y129" s="104">
        <v>2458834281.85</v>
      </c>
      <c r="Z129" s="104">
        <f t="shared" si="6"/>
        <v>11856762992.073885</v>
      </c>
      <c r="AA129" s="104">
        <f t="shared" si="7"/>
        <v>2905854025.5396557</v>
      </c>
      <c r="AB129" s="595">
        <v>2614.72</v>
      </c>
      <c r="AC129" s="490">
        <f t="shared" si="8"/>
        <v>1.1818014930853018</v>
      </c>
    </row>
    <row r="130" spans="23:29" ht="12.75">
      <c r="W130" s="18" t="s">
        <v>195</v>
      </c>
      <c r="X130" s="104">
        <v>14546909472.449999</v>
      </c>
      <c r="Y130" s="104">
        <v>3703214174.48</v>
      </c>
      <c r="Z130" s="104">
        <f t="shared" si="6"/>
        <v>17194978969.71475</v>
      </c>
      <c r="AA130" s="104">
        <f t="shared" si="7"/>
        <v>4377334578.944672</v>
      </c>
      <c r="AB130" s="595">
        <v>2614.2</v>
      </c>
      <c r="AC130" s="490">
        <f t="shared" si="8"/>
        <v>1.1820365695050112</v>
      </c>
    </row>
    <row r="131" spans="23:29" ht="12.75">
      <c r="W131" s="18" t="s">
        <v>139</v>
      </c>
      <c r="X131" s="104">
        <v>10082370060.46</v>
      </c>
      <c r="Y131" s="104">
        <v>2453182847.65</v>
      </c>
      <c r="Z131" s="104">
        <f t="shared" si="6"/>
        <v>11898704571.691746</v>
      </c>
      <c r="AA131" s="104">
        <f t="shared" si="7"/>
        <v>2895122653.65085</v>
      </c>
      <c r="AB131" s="592">
        <v>2618.38</v>
      </c>
      <c r="AC131" s="490">
        <f t="shared" si="8"/>
        <v>1.1801495581237254</v>
      </c>
    </row>
    <row r="132" spans="23:29" ht="12.75">
      <c r="W132" s="18" t="s">
        <v>140</v>
      </c>
      <c r="X132" s="104">
        <v>10158486195.66</v>
      </c>
      <c r="Y132" s="104">
        <v>2457279080.4</v>
      </c>
      <c r="Z132" s="104">
        <f t="shared" si="6"/>
        <v>11937198636.879972</v>
      </c>
      <c r="AA132" s="104">
        <f t="shared" si="7"/>
        <v>2887539336.4728374</v>
      </c>
      <c r="AB132" s="592">
        <v>2629.64</v>
      </c>
      <c r="AC132" s="490">
        <f t="shared" si="8"/>
        <v>1.1750962108881824</v>
      </c>
    </row>
    <row r="133" spans="23:29" ht="12.75">
      <c r="W133" s="18" t="s">
        <v>196</v>
      </c>
      <c r="X133" s="104">
        <v>14988706311.239998</v>
      </c>
      <c r="Y133" s="104">
        <v>3717975627.2799997</v>
      </c>
      <c r="Z133" s="104">
        <f t="shared" si="6"/>
        <v>17539535876.454735</v>
      </c>
      <c r="AA133" s="104">
        <f t="shared" si="7"/>
        <v>4350713500.4413185</v>
      </c>
      <c r="AB133" s="592">
        <v>2640.68</v>
      </c>
      <c r="AC133" s="490">
        <f t="shared" si="8"/>
        <v>1.1701834375994062</v>
      </c>
    </row>
    <row r="134" spans="23:29" ht="12.75">
      <c r="W134" s="18" t="s">
        <v>197</v>
      </c>
      <c r="X134" s="104">
        <v>10181274304.799997</v>
      </c>
      <c r="Y134" s="104">
        <v>2454230155.75</v>
      </c>
      <c r="Z134" s="104">
        <f t="shared" si="6"/>
        <v>11840557047.769659</v>
      </c>
      <c r="AA134" s="104">
        <f t="shared" si="7"/>
        <v>2854205799.5445924</v>
      </c>
      <c r="AB134" s="592">
        <v>2657.05</v>
      </c>
      <c r="AC134" s="490">
        <f t="shared" si="8"/>
        <v>1.162973974896972</v>
      </c>
    </row>
    <row r="135" spans="23:29" ht="12.75">
      <c r="W135" s="350" t="s">
        <v>628</v>
      </c>
      <c r="X135" s="104">
        <v>10164160789.759998</v>
      </c>
      <c r="Y135" s="104">
        <v>2448490602.84</v>
      </c>
      <c r="Z135" s="104">
        <f aca="true" t="shared" si="9" ref="Z135:Z140">X135*AC135</f>
        <v>11763013693.731466</v>
      </c>
      <c r="AA135" s="104">
        <f aca="true" t="shared" si="10" ref="AA135:AA140">Y135*AC135</f>
        <v>2833645500.688681</v>
      </c>
      <c r="AB135" s="595">
        <v>2670.07</v>
      </c>
      <c r="AC135" s="490">
        <f t="shared" si="8"/>
        <v>1.157302992056388</v>
      </c>
    </row>
    <row r="136" spans="23:29" ht="12.75">
      <c r="W136" s="350" t="s">
        <v>41</v>
      </c>
      <c r="X136" s="104">
        <v>10193706006.720001</v>
      </c>
      <c r="Y136" s="104">
        <v>2445664125.0899997</v>
      </c>
      <c r="Z136" s="104">
        <f t="shared" si="9"/>
        <v>11747884240.827267</v>
      </c>
      <c r="AA136" s="104">
        <f t="shared" si="10"/>
        <v>2818541069.8092346</v>
      </c>
      <c r="AB136" s="595">
        <v>2681.28</v>
      </c>
      <c r="AC136" s="490">
        <f t="shared" si="8"/>
        <v>1.1524644945697575</v>
      </c>
    </row>
    <row r="137" spans="3:29" ht="12.75">
      <c r="C137" s="645"/>
      <c r="W137" s="350" t="s">
        <v>313</v>
      </c>
      <c r="X137" s="104">
        <v>10223818626.519999</v>
      </c>
      <c r="Y137" s="104">
        <v>2444833089.3999996</v>
      </c>
      <c r="Z137" s="104">
        <f t="shared" si="9"/>
        <v>11730961375.613392</v>
      </c>
      <c r="AA137" s="104">
        <f t="shared" si="10"/>
        <v>2805237806.8580027</v>
      </c>
      <c r="AB137" s="595">
        <v>2693.08</v>
      </c>
      <c r="AC137" s="490">
        <f t="shared" si="8"/>
        <v>1.1474148558527781</v>
      </c>
    </row>
    <row r="138" spans="23:29" ht="12.75">
      <c r="W138" s="350" t="s">
        <v>42</v>
      </c>
      <c r="X138" s="104">
        <v>10757839276.71</v>
      </c>
      <c r="Y138" s="104">
        <v>2673116330.62</v>
      </c>
      <c r="Z138" s="104">
        <f t="shared" si="9"/>
        <v>12311703354.039894</v>
      </c>
      <c r="AA138" s="104">
        <f t="shared" si="10"/>
        <v>3059221693.7728696</v>
      </c>
      <c r="AB138" s="595">
        <v>2700.08</v>
      </c>
      <c r="AC138" s="490">
        <f t="shared" si="8"/>
        <v>1.1444401647358597</v>
      </c>
    </row>
    <row r="139" spans="23:29" ht="12.75">
      <c r="W139" s="350" t="s">
        <v>43</v>
      </c>
      <c r="X139" s="104">
        <v>10845847627.34</v>
      </c>
      <c r="Y139" s="104">
        <v>2674158496.8200006</v>
      </c>
      <c r="Z139" s="104">
        <f t="shared" si="9"/>
        <v>12380235985.479216</v>
      </c>
      <c r="AA139" s="104">
        <f t="shared" si="10"/>
        <v>3052478182.50288</v>
      </c>
      <c r="AB139" s="595">
        <v>2707.1</v>
      </c>
      <c r="AC139" s="490">
        <f t="shared" si="8"/>
        <v>1.1414724243655572</v>
      </c>
    </row>
    <row r="140" spans="23:29" ht="12.75">
      <c r="W140" s="350" t="s">
        <v>44</v>
      </c>
      <c r="X140" s="104">
        <v>10865357815.519999</v>
      </c>
      <c r="Y140" s="104">
        <v>2674318674.8999996</v>
      </c>
      <c r="Z140" s="104">
        <f t="shared" si="9"/>
        <v>12364186529.349045</v>
      </c>
      <c r="AA140" s="104">
        <f t="shared" si="10"/>
        <v>3043229270.19985</v>
      </c>
      <c r="AB140" s="595">
        <v>2715.49</v>
      </c>
      <c r="AC140" s="490">
        <f t="shared" si="8"/>
        <v>1.1379456378038586</v>
      </c>
    </row>
    <row r="141" spans="23:29" ht="12.75">
      <c r="W141" s="350" t="s">
        <v>45</v>
      </c>
      <c r="X141" s="104">
        <v>10917646072.090002</v>
      </c>
      <c r="Y141" s="104">
        <v>2677170923.93</v>
      </c>
      <c r="Z141" s="104">
        <f aca="true" t="shared" si="11" ref="Z141:Z147">X141*AC141</f>
        <v>12384056771.007744</v>
      </c>
      <c r="AA141" s="104">
        <f aca="true" t="shared" si="12" ref="AA141:AA147">Y141*AC141</f>
        <v>3036756869.449748</v>
      </c>
      <c r="AB141" s="595">
        <v>2724.18</v>
      </c>
      <c r="AC141" s="490">
        <f t="shared" si="8"/>
        <v>1.134315647277346</v>
      </c>
    </row>
    <row r="142" spans="23:29" ht="12.75">
      <c r="W142" s="350" t="s">
        <v>195</v>
      </c>
      <c r="X142" s="104">
        <v>15805067314.380001</v>
      </c>
      <c r="Y142" s="104">
        <v>4066009960.7</v>
      </c>
      <c r="Z142" s="104">
        <f t="shared" si="11"/>
        <v>17822798068.35849</v>
      </c>
      <c r="AA142" s="104">
        <f t="shared" si="12"/>
        <v>4585091162.981427</v>
      </c>
      <c r="AB142" s="595">
        <v>2740.25</v>
      </c>
      <c r="AC142" s="490">
        <f t="shared" si="8"/>
        <v>1.1276635343490558</v>
      </c>
    </row>
    <row r="143" spans="23:29" ht="12.75">
      <c r="W143" s="350" t="s">
        <v>139</v>
      </c>
      <c r="X143" s="104">
        <v>10950831513.08</v>
      </c>
      <c r="Y143" s="104">
        <v>2680073158.67</v>
      </c>
      <c r="Z143" s="104">
        <f t="shared" si="11"/>
        <v>12318061025.058514</v>
      </c>
      <c r="AA143" s="104">
        <f t="shared" si="12"/>
        <v>3014684746.1479354</v>
      </c>
      <c r="AB143" s="595">
        <v>2747.1</v>
      </c>
      <c r="AC143" s="490">
        <f t="shared" si="8"/>
        <v>1.1248516617523934</v>
      </c>
    </row>
    <row r="144" spans="23:29" ht="12.75">
      <c r="W144" s="350" t="s">
        <v>140</v>
      </c>
      <c r="X144" s="104">
        <v>10967274332.44</v>
      </c>
      <c r="Y144" s="104">
        <v>2681322470.42</v>
      </c>
      <c r="Z144" s="104">
        <f t="shared" si="11"/>
        <v>12299663587.501432</v>
      </c>
      <c r="AA144" s="104">
        <f t="shared" si="12"/>
        <v>3007070248.824259</v>
      </c>
      <c r="AB144" s="595">
        <v>2755.34</v>
      </c>
      <c r="AC144" s="490">
        <f t="shared" si="8"/>
        <v>1.1214877292820487</v>
      </c>
    </row>
    <row r="145" spans="23:29" ht="12.75">
      <c r="W145" s="350" t="s">
        <v>196</v>
      </c>
      <c r="X145" s="193">
        <v>16059365702.87</v>
      </c>
      <c r="Y145" s="193">
        <v>4085182075.960001</v>
      </c>
      <c r="Z145" s="193">
        <f t="shared" si="11"/>
        <v>17933255313.557987</v>
      </c>
      <c r="AA145" s="193">
        <f t="shared" si="12"/>
        <v>4561862188.459224</v>
      </c>
      <c r="AB145" s="592">
        <v>2767.19</v>
      </c>
      <c r="AC145" s="490">
        <f t="shared" si="8"/>
        <v>1.1166851571449736</v>
      </c>
    </row>
    <row r="146" spans="23:29" ht="12.75">
      <c r="W146" s="350" t="s">
        <v>197</v>
      </c>
      <c r="X146" s="193">
        <v>10921267175.34</v>
      </c>
      <c r="Y146" s="193">
        <v>2679349671.0800004</v>
      </c>
      <c r="Z146" s="193">
        <f t="shared" si="11"/>
        <v>12078463464.305902</v>
      </c>
      <c r="AA146" s="193">
        <f t="shared" si="12"/>
        <v>2963248365.8410563</v>
      </c>
      <c r="AB146" s="592">
        <v>2794.03</v>
      </c>
      <c r="AC146" s="490">
        <f t="shared" si="8"/>
        <v>1.1059580605791632</v>
      </c>
    </row>
    <row r="147" spans="23:29" ht="12.75">
      <c r="W147" s="350" t="s">
        <v>642</v>
      </c>
      <c r="X147" s="193">
        <f>L18</f>
        <v>10879134223.31</v>
      </c>
      <c r="Y147" s="193">
        <f>M18</f>
        <v>2669690783.69</v>
      </c>
      <c r="Z147" s="193">
        <f t="shared" si="11"/>
        <v>11949410154.147877</v>
      </c>
      <c r="AA147" s="193">
        <f t="shared" si="12"/>
        <v>2932331700.6887956</v>
      </c>
      <c r="AB147" s="592">
        <v>2813.31</v>
      </c>
      <c r="AC147" s="490">
        <f t="shared" si="8"/>
        <v>1.0983787780230405</v>
      </c>
    </row>
    <row r="148" spans="23:29" ht="12.75">
      <c r="W148" s="350" t="s">
        <v>41</v>
      </c>
      <c r="X148" s="193">
        <f aca="true" t="shared" si="13" ref="X148:Y150">L19</f>
        <v>10955559907.580002</v>
      </c>
      <c r="Y148" s="193">
        <f t="shared" si="13"/>
        <v>2672838080.25</v>
      </c>
      <c r="Z148" s="193">
        <f aca="true" t="shared" si="14" ref="Z148:Z153">X148*AC148</f>
        <v>11975886797.91525</v>
      </c>
      <c r="AA148" s="193">
        <f aca="true" t="shared" si="15" ref="AA148:AA153">Y148*AC148</f>
        <v>2921768175.0874376</v>
      </c>
      <c r="AB148" s="592">
        <v>2826.81</v>
      </c>
      <c r="AC148" s="490">
        <f t="shared" si="8"/>
        <v>1.0931332491394894</v>
      </c>
    </row>
    <row r="149" spans="23:29" ht="12.75">
      <c r="W149" s="350" t="s">
        <v>313</v>
      </c>
      <c r="X149" s="193">
        <f t="shared" si="13"/>
        <v>11728546613.189999</v>
      </c>
      <c r="Y149" s="193">
        <f t="shared" si="13"/>
        <v>2941134237.1400003</v>
      </c>
      <c r="Z149" s="193">
        <f t="shared" si="14"/>
        <v>12755794961.508272</v>
      </c>
      <c r="AA149" s="193">
        <f t="shared" si="15"/>
        <v>3198734380.356948</v>
      </c>
      <c r="AB149" s="592">
        <v>2841.23</v>
      </c>
      <c r="AC149" s="490">
        <f t="shared" si="8"/>
        <v>1.087585306363793</v>
      </c>
    </row>
    <row r="150" spans="23:29" ht="12.75">
      <c r="W150" s="350" t="s">
        <v>42</v>
      </c>
      <c r="X150" s="193">
        <f t="shared" si="13"/>
        <v>11775916707.669998</v>
      </c>
      <c r="Y150" s="193">
        <f t="shared" si="13"/>
        <v>2944961038.58</v>
      </c>
      <c r="Z150" s="193">
        <f t="shared" si="14"/>
        <v>12725885654.745876</v>
      </c>
      <c r="AA150" s="193">
        <f t="shared" si="15"/>
        <v>3182532482.6084003</v>
      </c>
      <c r="AB150" s="592">
        <v>2859.41</v>
      </c>
      <c r="AC150" s="490">
        <f t="shared" si="8"/>
        <v>1.0806704879677975</v>
      </c>
    </row>
    <row r="151" spans="23:29" ht="12.75">
      <c r="W151" s="18" t="s">
        <v>43</v>
      </c>
      <c r="X151" s="193">
        <f aca="true" t="shared" si="16" ref="X151:Y153">L22</f>
        <v>11861062566.840004</v>
      </c>
      <c r="Y151" s="193">
        <f t="shared" si="16"/>
        <v>2957222932.1299996</v>
      </c>
      <c r="Z151" s="193">
        <f t="shared" si="14"/>
        <v>12696019972.059938</v>
      </c>
      <c r="AA151" s="193">
        <f t="shared" si="15"/>
        <v>3165396118.314109</v>
      </c>
      <c r="AB151" s="592">
        <v>2886.86</v>
      </c>
      <c r="AC151" s="490">
        <f t="shared" si="8"/>
        <v>1.070394823441386</v>
      </c>
    </row>
    <row r="152" spans="23:29" ht="12.75">
      <c r="W152" s="350" t="s">
        <v>44</v>
      </c>
      <c r="X152" s="193">
        <f t="shared" si="16"/>
        <v>11915063528.15</v>
      </c>
      <c r="Y152" s="193">
        <f t="shared" si="16"/>
        <v>2961801194.05</v>
      </c>
      <c r="Z152" s="193">
        <f t="shared" si="14"/>
        <v>12638811006.397158</v>
      </c>
      <c r="AA152" s="193">
        <f t="shared" si="15"/>
        <v>3141707590.7048516</v>
      </c>
      <c r="AB152" s="592">
        <v>2913.13</v>
      </c>
      <c r="AC152" s="490">
        <f t="shared" si="8"/>
        <v>1.0607422257159824</v>
      </c>
    </row>
    <row r="153" spans="23:29" ht="12.75">
      <c r="W153" s="350" t="s">
        <v>45</v>
      </c>
      <c r="X153" s="193">
        <f t="shared" si="16"/>
        <v>11990388809.059998</v>
      </c>
      <c r="Y153" s="193">
        <f t="shared" si="16"/>
        <v>2976624359.5000005</v>
      </c>
      <c r="Z153" s="193">
        <f t="shared" si="14"/>
        <v>12645351976.293797</v>
      </c>
      <c r="AA153" s="193">
        <f t="shared" si="15"/>
        <v>3139219530.4497766</v>
      </c>
      <c r="AB153" s="592">
        <v>2930.03</v>
      </c>
      <c r="AC153" s="490">
        <f t="shared" si="8"/>
        <v>1.0546240140885927</v>
      </c>
    </row>
    <row r="154" spans="23:29" ht="12.75">
      <c r="W154" s="350" t="s">
        <v>195</v>
      </c>
      <c r="X154" s="193">
        <f aca="true" t="shared" si="17" ref="X154:Y156">L26</f>
        <v>17405421788.289997</v>
      </c>
      <c r="Y154" s="193">
        <f t="shared" si="17"/>
        <v>4541146763.859999</v>
      </c>
      <c r="Z154" s="193">
        <f aca="true" t="shared" si="18" ref="Z154:Z159">X154*AC154</f>
        <v>18317727714.09081</v>
      </c>
      <c r="AA154" s="193">
        <f aca="true" t="shared" si="19" ref="AA154:AA159">Y154*AC154</f>
        <v>4779171165.278867</v>
      </c>
      <c r="AB154" s="592">
        <v>2936.18</v>
      </c>
      <c r="AC154" s="490">
        <f t="shared" si="8"/>
        <v>1.0524150426744954</v>
      </c>
    </row>
    <row r="155" spans="23:29" ht="12.75">
      <c r="W155" s="350" t="s">
        <v>139</v>
      </c>
      <c r="X155" s="193">
        <f t="shared" si="17"/>
        <v>12100218508.32</v>
      </c>
      <c r="Y155" s="193">
        <f t="shared" si="17"/>
        <v>2996464848.55</v>
      </c>
      <c r="Z155" s="193">
        <f t="shared" si="18"/>
        <v>12715397373.371738</v>
      </c>
      <c r="AA155" s="193">
        <f t="shared" si="19"/>
        <v>3148806051.597775</v>
      </c>
      <c r="AB155" s="592">
        <v>2940.58</v>
      </c>
      <c r="AC155" s="490">
        <f t="shared" si="8"/>
        <v>1.0508403104149522</v>
      </c>
    </row>
    <row r="156" spans="23:29" ht="12.75">
      <c r="W156" s="350" t="s">
        <v>140</v>
      </c>
      <c r="X156" s="193">
        <f t="shared" si="17"/>
        <v>12170880571.079998</v>
      </c>
      <c r="Y156" s="193">
        <f t="shared" si="17"/>
        <v>3005903579.9700007</v>
      </c>
      <c r="Z156" s="193">
        <f t="shared" si="18"/>
        <v>12726034296.270702</v>
      </c>
      <c r="AA156" s="193">
        <f t="shared" si="19"/>
        <v>3143012687.2559285</v>
      </c>
      <c r="AB156" s="592">
        <v>2955.28</v>
      </c>
      <c r="AC156" s="490">
        <f t="shared" si="8"/>
        <v>1.0456132752226523</v>
      </c>
    </row>
    <row r="157" spans="23:29" ht="12.75">
      <c r="W157" s="350" t="s">
        <v>196</v>
      </c>
      <c r="X157" s="193">
        <f aca="true" t="shared" si="20" ref="X157:Y159">L30</f>
        <v>17734664375.75</v>
      </c>
      <c r="Y157" s="193">
        <f t="shared" si="20"/>
        <v>4584455927.05</v>
      </c>
      <c r="Z157" s="193">
        <f t="shared" si="18"/>
        <v>18473401975.458553</v>
      </c>
      <c r="AA157" s="193">
        <f t="shared" si="19"/>
        <v>4775421478.794497</v>
      </c>
      <c r="AB157" s="592">
        <v>2966.51</v>
      </c>
      <c r="AC157" s="490">
        <f t="shared" si="8"/>
        <v>1.0416550087476528</v>
      </c>
    </row>
    <row r="158" spans="23:29" ht="12.75">
      <c r="W158" s="350" t="s">
        <v>197</v>
      </c>
      <c r="X158" s="193">
        <f t="shared" si="20"/>
        <v>12181513603.130003</v>
      </c>
      <c r="Y158" s="193">
        <f t="shared" si="20"/>
        <v>3024025894.03</v>
      </c>
      <c r="Z158" s="193">
        <f t="shared" si="18"/>
        <v>12652255397.198744</v>
      </c>
      <c r="AA158" s="193">
        <f t="shared" si="19"/>
        <v>3140886197.358828</v>
      </c>
      <c r="AB158" s="592">
        <v>2975.11</v>
      </c>
      <c r="AC158" s="490">
        <f t="shared" si="8"/>
        <v>1.0386439492993536</v>
      </c>
    </row>
    <row r="159" spans="23:29" ht="12.75">
      <c r="W159" s="649" t="s">
        <v>705</v>
      </c>
      <c r="X159" s="193">
        <f t="shared" si="20"/>
        <v>12243545941.58</v>
      </c>
      <c r="Y159" s="193">
        <f t="shared" si="20"/>
        <v>3031971558.3</v>
      </c>
      <c r="Z159" s="193">
        <f t="shared" si="18"/>
        <v>12635815689.776155</v>
      </c>
      <c r="AA159" s="193">
        <f t="shared" si="19"/>
        <v>3129112592.881585</v>
      </c>
      <c r="AB159" s="592">
        <v>2994.150704</v>
      </c>
      <c r="AC159" s="490">
        <f t="shared" si="8"/>
        <v>1.0320389003371955</v>
      </c>
    </row>
    <row r="160" spans="23:29" ht="12.75">
      <c r="W160" s="350" t="s">
        <v>41</v>
      </c>
      <c r="X160" s="193">
        <f aca="true" t="shared" si="21" ref="X160:Y165">L33</f>
        <v>13281103416.43</v>
      </c>
      <c r="Y160" s="193">
        <f t="shared" si="21"/>
        <v>3433753010.0200005</v>
      </c>
      <c r="Z160" s="193">
        <f aca="true" t="shared" si="22" ref="Z160:Z166">X160*AC160</f>
        <v>13664267868.750732</v>
      </c>
      <c r="AA160" s="193">
        <f aca="true" t="shared" si="23" ref="AA160:AA166">Y160*AC160</f>
        <v>3532817978.512102</v>
      </c>
      <c r="AB160" s="592">
        <v>3003.43</v>
      </c>
      <c r="AC160" s="490">
        <f t="shared" si="8"/>
        <v>1.0288503477690507</v>
      </c>
    </row>
    <row r="161" spans="23:29" ht="12.75">
      <c r="W161" s="350" t="s">
        <v>313</v>
      </c>
      <c r="X161" s="193">
        <f t="shared" si="21"/>
        <v>13445773415.310003</v>
      </c>
      <c r="Y161" s="193">
        <f t="shared" si="21"/>
        <v>3450403475.04</v>
      </c>
      <c r="Z161" s="193">
        <f t="shared" si="22"/>
        <v>13806062096.33059</v>
      </c>
      <c r="AA161" s="193">
        <f t="shared" si="23"/>
        <v>3542859392.4954815</v>
      </c>
      <c r="AB161" s="592">
        <v>3009.44</v>
      </c>
      <c r="AC161" s="490">
        <f t="shared" si="8"/>
        <v>1.026795682917752</v>
      </c>
    </row>
    <row r="162" spans="23:29" ht="12.75">
      <c r="W162" s="350" t="s">
        <v>42</v>
      </c>
      <c r="X162" s="193">
        <f t="shared" si="21"/>
        <v>13465680101.35</v>
      </c>
      <c r="Y162" s="193">
        <f t="shared" si="21"/>
        <v>3455474655.6499996</v>
      </c>
      <c r="Z162" s="193">
        <f t="shared" si="22"/>
        <v>13750881122.402786</v>
      </c>
      <c r="AA162" s="193">
        <f t="shared" si="23"/>
        <v>3528661074.2041283</v>
      </c>
      <c r="AB162" s="592">
        <v>3025.99</v>
      </c>
      <c r="AC162" s="490">
        <f t="shared" si="8"/>
        <v>1.0211798452737781</v>
      </c>
    </row>
    <row r="163" spans="23:29" ht="12.75">
      <c r="W163" s="350" t="s">
        <v>43</v>
      </c>
      <c r="X163" s="193">
        <f t="shared" si="21"/>
        <v>13474620669.91</v>
      </c>
      <c r="Y163" s="193">
        <f t="shared" si="21"/>
        <v>3452956086.1200004</v>
      </c>
      <c r="Z163" s="193">
        <f t="shared" si="22"/>
        <v>13677925148.128538</v>
      </c>
      <c r="AA163" s="193">
        <f t="shared" si="23"/>
        <v>3505054134.191052</v>
      </c>
      <c r="AB163" s="592">
        <v>3044.15</v>
      </c>
      <c r="AC163" s="490">
        <f t="shared" si="8"/>
        <v>1.0150879555869454</v>
      </c>
    </row>
    <row r="164" spans="23:29" ht="12.75">
      <c r="W164" s="350" t="s">
        <v>44</v>
      </c>
      <c r="X164" s="193">
        <f t="shared" si="21"/>
        <v>13546075258.919998</v>
      </c>
      <c r="Y164" s="193">
        <f t="shared" si="21"/>
        <v>3460211274.89</v>
      </c>
      <c r="Z164" s="193">
        <f t="shared" si="22"/>
        <v>13692971784.137522</v>
      </c>
      <c r="AA164" s="193">
        <f t="shared" si="23"/>
        <v>3497734542.9277387</v>
      </c>
      <c r="AB164" s="592">
        <v>3056.93</v>
      </c>
      <c r="AC164" s="490">
        <f t="shared" si="8"/>
        <v>1.0108442129849229</v>
      </c>
    </row>
    <row r="165" spans="23:29" ht="12.75">
      <c r="W165" s="350" t="s">
        <v>45</v>
      </c>
      <c r="X165" s="193">
        <f t="shared" si="21"/>
        <v>13542276898.710001</v>
      </c>
      <c r="Y165" s="193">
        <f t="shared" si="21"/>
        <v>3455144549.3399997</v>
      </c>
      <c r="Z165" s="193">
        <f t="shared" si="22"/>
        <v>13657723664.527538</v>
      </c>
      <c r="AA165" s="193">
        <f t="shared" si="23"/>
        <v>3484599364.555851</v>
      </c>
      <c r="AB165" s="592">
        <v>3063.96</v>
      </c>
      <c r="AC165" s="490">
        <f t="shared" si="8"/>
        <v>1.0085249154688702</v>
      </c>
    </row>
    <row r="166" spans="23:29" ht="12.75">
      <c r="W166" s="350" t="s">
        <v>195</v>
      </c>
      <c r="X166" s="193">
        <f aca="true" t="shared" si="24" ref="X166:Y168">L40</f>
        <v>19580434762.570007</v>
      </c>
      <c r="Y166" s="193">
        <f t="shared" si="24"/>
        <v>5257222406.95</v>
      </c>
      <c r="Z166" s="193">
        <f t="shared" si="22"/>
        <v>19731578572.70304</v>
      </c>
      <c r="AA166" s="193">
        <f t="shared" si="23"/>
        <v>5297803560.276694</v>
      </c>
      <c r="AB166" s="592">
        <v>3066.41</v>
      </c>
      <c r="AC166" s="490">
        <f t="shared" si="8"/>
        <v>1.0077191243180137</v>
      </c>
    </row>
    <row r="167" spans="23:29" ht="12.75">
      <c r="W167" s="350" t="s">
        <v>139</v>
      </c>
      <c r="X167" s="193">
        <f t="shared" si="24"/>
        <v>13604431788.920002</v>
      </c>
      <c r="Y167" s="193">
        <f t="shared" si="24"/>
        <v>3461232770.0099993</v>
      </c>
      <c r="Z167" s="193">
        <f>X167*AC167</f>
        <v>13687529330.159643</v>
      </c>
      <c r="AA167" s="193">
        <f>Y167*AC167</f>
        <v>3482374405.1262965</v>
      </c>
      <c r="AB167" s="592">
        <v>3071.32</v>
      </c>
      <c r="AC167" s="490">
        <f t="shared" si="8"/>
        <v>1.0061081228917859</v>
      </c>
    </row>
    <row r="168" spans="23:29" ht="12.75">
      <c r="W168" s="350" t="s">
        <v>140</v>
      </c>
      <c r="X168" s="193">
        <f t="shared" si="24"/>
        <v>13650894965.000002</v>
      </c>
      <c r="Y168" s="193">
        <f t="shared" si="24"/>
        <v>3461254473.3700004</v>
      </c>
      <c r="Z168" s="193">
        <f>X168*AC168</f>
        <v>13701398163.97468</v>
      </c>
      <c r="AA168" s="193">
        <f>Y168*AC168</f>
        <v>3474059818.647272</v>
      </c>
      <c r="AB168" s="592">
        <v>3078.69</v>
      </c>
      <c r="AC168" s="490">
        <f t="shared" si="8"/>
        <v>1.0036996254900623</v>
      </c>
    </row>
    <row r="169" spans="23:29" ht="12.75">
      <c r="W169" s="350" t="s">
        <v>196</v>
      </c>
      <c r="X169" s="193">
        <f>L44</f>
        <v>19926996975.210007</v>
      </c>
      <c r="Y169" s="193">
        <f>M44</f>
        <v>5280701569.29</v>
      </c>
      <c r="Z169" s="193">
        <f>X169*AC169</f>
        <v>19926996975.210007</v>
      </c>
      <c r="AA169" s="193">
        <f>Y169*AC169</f>
        <v>5280701569.29</v>
      </c>
      <c r="AB169" s="592">
        <f>'27'!O19</f>
        <v>3090.08</v>
      </c>
      <c r="AC169" s="490">
        <f>$AB$169/AB169</f>
        <v>1</v>
      </c>
    </row>
    <row r="170" spans="23:29" ht="12.75">
      <c r="W170" s="350"/>
      <c r="X170" s="193"/>
      <c r="Y170" s="193"/>
      <c r="Z170" s="193"/>
      <c r="AA170" s="193"/>
      <c r="AB170" s="592"/>
      <c r="AC170" s="490"/>
    </row>
  </sheetData>
  <mergeCells count="11">
    <mergeCell ref="O6:O7"/>
    <mergeCell ref="F6:F7"/>
    <mergeCell ref="J6:J7"/>
    <mergeCell ref="P6:Q6"/>
    <mergeCell ref="C3:H3"/>
    <mergeCell ref="E5:H5"/>
    <mergeCell ref="G6:H6"/>
    <mergeCell ref="L6:M6"/>
    <mergeCell ref="A5:C7"/>
    <mergeCell ref="E6:E7"/>
    <mergeCell ref="K6:K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0" r:id="rId2"/>
  <rowBreaks count="1" manualBreakCount="1">
    <brk id="48" max="255" man="1"/>
  </rowBreaks>
  <drawing r:id="rId1"/>
</worksheet>
</file>

<file path=xl/worksheets/sheet12.xml><?xml version="1.0" encoding="utf-8"?>
<worksheet xmlns="http://schemas.openxmlformats.org/spreadsheetml/2006/main" xmlns:r="http://schemas.openxmlformats.org/officeDocument/2006/relationships">
  <sheetPr codeName="Plan16">
    <pageSetUpPr fitToPage="1"/>
  </sheetPr>
  <dimension ref="A1:AF125"/>
  <sheetViews>
    <sheetView showGridLines="0" workbookViewId="0" topLeftCell="U53">
      <selection activeCell="AD55" sqref="AD55"/>
    </sheetView>
  </sheetViews>
  <sheetFormatPr defaultColWidth="9.140625" defaultRowHeight="12.75"/>
  <cols>
    <col min="1" max="1" width="5.7109375" style="65" customWidth="1"/>
    <col min="2" max="2" width="0.85546875" style="65" customWidth="1"/>
    <col min="3" max="3" width="17.7109375" style="65" customWidth="1"/>
    <col min="4" max="4" width="0.85546875" style="65" customWidth="1"/>
    <col min="5" max="5" width="8.7109375" style="65" customWidth="1"/>
    <col min="6" max="7" width="5.7109375" style="65" customWidth="1"/>
    <col min="8" max="8" width="5.57421875" style="65" customWidth="1"/>
    <col min="9" max="10" width="8.7109375" style="65" customWidth="1"/>
    <col min="11" max="11" width="7.8515625" style="65" customWidth="1"/>
    <col min="12" max="12" width="0.85546875" style="65" customWidth="1"/>
    <col min="13" max="13" width="11.7109375" style="65" customWidth="1"/>
    <col min="14" max="16" width="5.7109375" style="65" customWidth="1"/>
    <col min="17" max="17" width="8.7109375" style="65" customWidth="1"/>
    <col min="18" max="18" width="11.7109375" style="65" customWidth="1"/>
    <col min="19" max="19" width="10.7109375" style="65" customWidth="1"/>
    <col min="20" max="20" width="0.85546875" style="65" customWidth="1"/>
    <col min="21" max="21" width="6.8515625" style="65" customWidth="1"/>
    <col min="22" max="23" width="7.00390625" style="65" customWidth="1"/>
    <col min="24" max="25" width="11.421875" style="65" customWidth="1"/>
    <col min="26" max="26" width="24.7109375" style="65" customWidth="1"/>
    <col min="27" max="27" width="9.7109375" style="65" customWidth="1"/>
    <col min="28" max="28" width="13.00390625" style="65" customWidth="1"/>
    <col min="29" max="29" width="24.7109375" style="65" customWidth="1"/>
    <col min="30" max="30" width="11.57421875" style="65" customWidth="1"/>
    <col min="31" max="31" width="13.8515625" style="65" customWidth="1"/>
    <col min="32" max="16384" width="11.421875" style="65" customWidth="1"/>
  </cols>
  <sheetData>
    <row r="1" spans="1:23" s="45" customFormat="1" ht="16.5" customHeight="1">
      <c r="A1" s="64" t="str">
        <f>'01'!A1</f>
        <v>Boletim Estatístico da Previdência Social - Vol. 14 Nº 11</v>
      </c>
      <c r="B1" s="64"/>
      <c r="C1" s="351"/>
      <c r="Q1" s="18"/>
      <c r="W1" s="162" t="str">
        <f>'01'!L1</f>
        <v>Novembro/2009</v>
      </c>
    </row>
    <row r="2" spans="4:17" ht="9" customHeight="1">
      <c r="D2" s="67"/>
      <c r="E2" s="1"/>
      <c r="F2" s="1"/>
      <c r="G2" s="1"/>
      <c r="H2" s="1"/>
      <c r="I2" s="2"/>
      <c r="J2" s="67"/>
      <c r="K2" s="2"/>
      <c r="L2" s="66"/>
      <c r="M2" s="2"/>
      <c r="N2" s="66"/>
      <c r="O2" s="2"/>
      <c r="P2" s="67"/>
      <c r="Q2" s="66"/>
    </row>
    <row r="3" spans="1:17" ht="15" customHeight="1">
      <c r="A3" s="900" t="s">
        <v>623</v>
      </c>
      <c r="B3" s="171"/>
      <c r="C3" s="1127" t="s">
        <v>315</v>
      </c>
      <c r="D3" s="1128"/>
      <c r="E3" s="1128"/>
      <c r="F3" s="1128"/>
      <c r="G3" s="1128"/>
      <c r="H3" s="1128"/>
      <c r="I3" s="1128"/>
      <c r="J3" s="1129"/>
      <c r="K3"/>
      <c r="L3" s="352"/>
      <c r="M3" s="353"/>
      <c r="N3" s="354"/>
      <c r="O3" s="66"/>
      <c r="P3" s="69"/>
      <c r="Q3" s="27"/>
    </row>
    <row r="4" spans="1:17" ht="9" customHeight="1">
      <c r="A4" s="68"/>
      <c r="B4" s="68"/>
      <c r="C4" s="68"/>
      <c r="D4" s="67"/>
      <c r="E4" s="1"/>
      <c r="F4" s="1"/>
      <c r="G4" s="1"/>
      <c r="H4" s="1"/>
      <c r="I4" s="2"/>
      <c r="J4" s="67"/>
      <c r="K4" s="2"/>
      <c r="L4" s="2"/>
      <c r="M4" s="2"/>
      <c r="N4" s="2"/>
      <c r="O4" s="2"/>
      <c r="P4" s="67"/>
      <c r="Q4" s="2"/>
    </row>
    <row r="5" spans="1:23" ht="18.75" customHeight="1">
      <c r="A5" s="1231" t="s">
        <v>211</v>
      </c>
      <c r="B5" s="1231"/>
      <c r="C5" s="1231"/>
      <c r="D5" s="573"/>
      <c r="E5" s="1234" t="s">
        <v>108</v>
      </c>
      <c r="F5" s="1235"/>
      <c r="G5" s="1235"/>
      <c r="H5" s="1235"/>
      <c r="I5" s="1235"/>
      <c r="J5" s="1235"/>
      <c r="K5" s="1236"/>
      <c r="L5" s="573"/>
      <c r="M5" s="1165" t="s">
        <v>109</v>
      </c>
      <c r="N5" s="1166"/>
      <c r="O5" s="1166"/>
      <c r="P5" s="1166"/>
      <c r="Q5" s="1166"/>
      <c r="R5" s="1166"/>
      <c r="S5" s="1167"/>
      <c r="T5" s="573"/>
      <c r="U5" s="1165" t="s">
        <v>146</v>
      </c>
      <c r="V5" s="1166"/>
      <c r="W5" s="1167"/>
    </row>
    <row r="6" spans="1:23" ht="24" customHeight="1">
      <c r="A6" s="1231"/>
      <c r="B6" s="1231"/>
      <c r="C6" s="1231"/>
      <c r="D6" s="573"/>
      <c r="E6" s="1147" t="s">
        <v>129</v>
      </c>
      <c r="F6" s="1149" t="s">
        <v>215</v>
      </c>
      <c r="G6" s="1149" t="s">
        <v>212</v>
      </c>
      <c r="H6" s="1149" t="s">
        <v>213</v>
      </c>
      <c r="I6" s="1237" t="s">
        <v>214</v>
      </c>
      <c r="J6" s="1191" t="s">
        <v>37</v>
      </c>
      <c r="K6" s="1192"/>
      <c r="L6" s="573"/>
      <c r="M6" s="1147" t="s">
        <v>129</v>
      </c>
      <c r="N6" s="1149" t="s">
        <v>215</v>
      </c>
      <c r="O6" s="1149" t="s">
        <v>212</v>
      </c>
      <c r="P6" s="1149" t="s">
        <v>213</v>
      </c>
      <c r="Q6" s="1232" t="s">
        <v>214</v>
      </c>
      <c r="R6" s="1191" t="s">
        <v>37</v>
      </c>
      <c r="S6" s="1192"/>
      <c r="T6" s="573"/>
      <c r="U6" s="1151" t="s">
        <v>48</v>
      </c>
      <c r="V6" s="1191" t="s">
        <v>37</v>
      </c>
      <c r="W6" s="1192"/>
    </row>
    <row r="7" spans="1:23" ht="24" customHeight="1">
      <c r="A7" s="1231"/>
      <c r="B7" s="1231"/>
      <c r="C7" s="1231"/>
      <c r="D7" s="573"/>
      <c r="E7" s="1148"/>
      <c r="F7" s="1150"/>
      <c r="G7" s="1150"/>
      <c r="H7" s="1150"/>
      <c r="I7" s="1238"/>
      <c r="J7" s="907" t="s">
        <v>38</v>
      </c>
      <c r="K7" s="906" t="s">
        <v>39</v>
      </c>
      <c r="L7" s="573"/>
      <c r="M7" s="1148"/>
      <c r="N7" s="1150"/>
      <c r="O7" s="1150"/>
      <c r="P7" s="1150"/>
      <c r="Q7" s="1233"/>
      <c r="R7" s="907" t="s">
        <v>38</v>
      </c>
      <c r="S7" s="906" t="s">
        <v>39</v>
      </c>
      <c r="T7" s="573"/>
      <c r="U7" s="1152"/>
      <c r="V7" s="907" t="s">
        <v>38</v>
      </c>
      <c r="W7" s="906" t="s">
        <v>39</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3" s="58" customFormat="1" ht="12.75" customHeight="1">
      <c r="A9" s="242" t="s">
        <v>48</v>
      </c>
      <c r="B9" s="243"/>
      <c r="C9" s="261"/>
      <c r="D9" s="138"/>
      <c r="E9" s="717">
        <v>26961577</v>
      </c>
      <c r="F9" s="813">
        <v>100</v>
      </c>
      <c r="G9" s="711"/>
      <c r="H9" s="711"/>
      <c r="I9" s="814">
        <v>0.3339294467473053</v>
      </c>
      <c r="J9" s="720">
        <v>18844326</v>
      </c>
      <c r="K9" s="721">
        <v>8117251</v>
      </c>
      <c r="L9" s="138"/>
      <c r="M9" s="717">
        <v>25207698544.500008</v>
      </c>
      <c r="N9" s="813">
        <v>100</v>
      </c>
      <c r="O9" s="711"/>
      <c r="P9" s="711"/>
      <c r="Q9" s="814">
        <v>47.30877985425739</v>
      </c>
      <c r="R9" s="720">
        <v>19926996975.210007</v>
      </c>
      <c r="S9" s="721">
        <v>5280701569.29</v>
      </c>
      <c r="T9" s="138"/>
      <c r="U9" s="739">
        <v>934.9489662455578</v>
      </c>
      <c r="V9" s="711">
        <v>1057.4534199424277</v>
      </c>
      <c r="W9" s="740">
        <v>650.5529481951463</v>
      </c>
    </row>
    <row r="10" spans="1:23" s="58" customFormat="1" ht="12.75" customHeight="1">
      <c r="A10" s="245" t="s">
        <v>293</v>
      </c>
      <c r="B10" s="116"/>
      <c r="C10" s="262"/>
      <c r="D10" s="138"/>
      <c r="E10" s="727">
        <v>23471941</v>
      </c>
      <c r="F10" s="815">
        <v>87.05700337929046</v>
      </c>
      <c r="G10" s="712">
        <v>100</v>
      </c>
      <c r="H10" s="712"/>
      <c r="I10" s="816">
        <v>0.2680785226790938</v>
      </c>
      <c r="J10" s="731">
        <v>15501888</v>
      </c>
      <c r="K10" s="732">
        <v>7970053</v>
      </c>
      <c r="L10" s="138"/>
      <c r="M10" s="727">
        <v>23568440200.530003</v>
      </c>
      <c r="N10" s="815">
        <v>93.49699322579502</v>
      </c>
      <c r="O10" s="712">
        <v>100</v>
      </c>
      <c r="P10" s="712"/>
      <c r="Q10" s="816">
        <v>52.14942992389899</v>
      </c>
      <c r="R10" s="731">
        <v>18356099883.880005</v>
      </c>
      <c r="S10" s="732">
        <v>5212340316.65</v>
      </c>
      <c r="T10" s="138"/>
      <c r="U10" s="741">
        <v>1004.1112578005374</v>
      </c>
      <c r="V10" s="712">
        <v>1184.120275148421</v>
      </c>
      <c r="W10" s="742">
        <v>653.9906719127213</v>
      </c>
    </row>
    <row r="11" spans="1:23" s="73" customFormat="1" ht="12.75" customHeight="1">
      <c r="A11" s="263" t="s">
        <v>128</v>
      </c>
      <c r="B11" s="116"/>
      <c r="C11" s="262"/>
      <c r="D11" s="141"/>
      <c r="E11" s="727">
        <v>22671409</v>
      </c>
      <c r="F11" s="712">
        <v>84.08784471323766</v>
      </c>
      <c r="G11" s="712">
        <v>96.58940860493811</v>
      </c>
      <c r="H11" s="712">
        <v>100</v>
      </c>
      <c r="I11" s="816">
        <v>0.28910397188293135</v>
      </c>
      <c r="J11" s="731">
        <v>14731709</v>
      </c>
      <c r="K11" s="732">
        <v>7939700</v>
      </c>
      <c r="L11" s="141"/>
      <c r="M11" s="727">
        <v>22876117436.370003</v>
      </c>
      <c r="N11" s="712">
        <v>90.75051971121447</v>
      </c>
      <c r="O11" s="712">
        <v>97.0625007074315</v>
      </c>
      <c r="P11" s="712">
        <v>100</v>
      </c>
      <c r="Q11" s="816">
        <v>52.36194801651999</v>
      </c>
      <c r="R11" s="731">
        <v>17681390091.090004</v>
      </c>
      <c r="S11" s="732">
        <v>5194727345.28</v>
      </c>
      <c r="T11" s="141"/>
      <c r="U11" s="741">
        <v>1009.0293654165915</v>
      </c>
      <c r="V11" s="712">
        <v>1200.2266737070358</v>
      </c>
      <c r="W11" s="742">
        <v>654.2724971069435</v>
      </c>
    </row>
    <row r="12" spans="1:23" ht="12.75" customHeight="1">
      <c r="A12" s="264" t="s">
        <v>149</v>
      </c>
      <c r="B12" s="6"/>
      <c r="C12" s="265"/>
      <c r="D12" s="14"/>
      <c r="E12" s="718">
        <v>15020176</v>
      </c>
      <c r="F12" s="713">
        <v>55.709560312440175</v>
      </c>
      <c r="G12" s="713">
        <v>63.99204905976885</v>
      </c>
      <c r="H12" s="713">
        <v>66.25162114979267</v>
      </c>
      <c r="I12" s="817">
        <v>0.3779298383867369</v>
      </c>
      <c r="J12" s="722">
        <v>9275157</v>
      </c>
      <c r="K12" s="723">
        <v>5745019</v>
      </c>
      <c r="L12" s="14"/>
      <c r="M12" s="718">
        <v>15816926922.01</v>
      </c>
      <c r="N12" s="713">
        <v>62.746414132523206</v>
      </c>
      <c r="O12" s="713">
        <v>67.11062245712091</v>
      </c>
      <c r="P12" s="713">
        <v>69.14165817693862</v>
      </c>
      <c r="Q12" s="817">
        <v>53.37880547106211</v>
      </c>
      <c r="R12" s="722">
        <v>12049767765.93</v>
      </c>
      <c r="S12" s="723">
        <v>3767159156.08</v>
      </c>
      <c r="T12" s="14"/>
      <c r="U12" s="743">
        <v>1053.0453785634736</v>
      </c>
      <c r="V12" s="713">
        <v>1299.1443450423535</v>
      </c>
      <c r="W12" s="744">
        <v>655.7261440005682</v>
      </c>
    </row>
    <row r="13" spans="1:23" ht="12.75" customHeight="1">
      <c r="A13" s="232" t="s">
        <v>187</v>
      </c>
      <c r="B13" s="6"/>
      <c r="C13" s="265"/>
      <c r="D13" s="14"/>
      <c r="E13" s="718">
        <v>7823611</v>
      </c>
      <c r="F13" s="713">
        <v>29.017631275796663</v>
      </c>
      <c r="G13" s="713">
        <v>33.33175982335675</v>
      </c>
      <c r="H13" s="713">
        <v>34.508710949548835</v>
      </c>
      <c r="I13" s="817">
        <v>0.4233289960723363</v>
      </c>
      <c r="J13" s="722">
        <v>2524164</v>
      </c>
      <c r="K13" s="723">
        <v>5299447</v>
      </c>
      <c r="L13" s="14"/>
      <c r="M13" s="718">
        <v>5738714557.66</v>
      </c>
      <c r="N13" s="713">
        <v>22.76572193819778</v>
      </c>
      <c r="O13" s="713">
        <v>24.349148729541078</v>
      </c>
      <c r="P13" s="713">
        <v>25.08605130928469</v>
      </c>
      <c r="Q13" s="817">
        <v>53.337136189708524</v>
      </c>
      <c r="R13" s="722">
        <v>2271587094.04</v>
      </c>
      <c r="S13" s="723">
        <v>3467127463.62</v>
      </c>
      <c r="T13" s="14"/>
      <c r="U13" s="743">
        <v>733.5122563813563</v>
      </c>
      <c r="V13" s="713">
        <v>899.9364122299502</v>
      </c>
      <c r="W13" s="744">
        <v>654.2432566303615</v>
      </c>
    </row>
    <row r="14" spans="1:23" ht="12.75" customHeight="1">
      <c r="A14" s="232" t="s">
        <v>188</v>
      </c>
      <c r="B14" s="6"/>
      <c r="C14" s="265"/>
      <c r="D14" s="14"/>
      <c r="E14" s="718">
        <v>2894979</v>
      </c>
      <c r="F14" s="713">
        <v>10.737424595007926</v>
      </c>
      <c r="G14" s="713">
        <v>12.333786115089502</v>
      </c>
      <c r="H14" s="713">
        <v>12.769294577147807</v>
      </c>
      <c r="I14" s="817">
        <v>0.23398486473160673</v>
      </c>
      <c r="J14" s="722">
        <v>2463523</v>
      </c>
      <c r="K14" s="723">
        <v>431456</v>
      </c>
      <c r="L14" s="14"/>
      <c r="M14" s="718">
        <v>2724257338.5999994</v>
      </c>
      <c r="N14" s="713">
        <v>10.80724340538576</v>
      </c>
      <c r="O14" s="713">
        <v>11.55892080859359</v>
      </c>
      <c r="P14" s="713">
        <v>11.908739960692763</v>
      </c>
      <c r="Q14" s="817">
        <v>55.71425503967053</v>
      </c>
      <c r="R14" s="722">
        <v>2437878352.6499996</v>
      </c>
      <c r="S14" s="723">
        <v>286378985.95</v>
      </c>
      <c r="T14" s="14"/>
      <c r="U14" s="743">
        <v>941.0283593076148</v>
      </c>
      <c r="V14" s="713">
        <v>989.5902545460301</v>
      </c>
      <c r="W14" s="744">
        <v>663.7501528545205</v>
      </c>
    </row>
    <row r="15" spans="1:23" ht="12.75" customHeight="1">
      <c r="A15" s="232" t="s">
        <v>207</v>
      </c>
      <c r="B15" s="6"/>
      <c r="C15" s="265"/>
      <c r="D15" s="14"/>
      <c r="E15" s="718">
        <v>4301586</v>
      </c>
      <c r="F15" s="713">
        <v>15.954504441635592</v>
      </c>
      <c r="G15" s="713">
        <v>18.326503121322606</v>
      </c>
      <c r="H15" s="713">
        <v>18.973615623096034</v>
      </c>
      <c r="I15" s="817">
        <v>0.39241294519287706</v>
      </c>
      <c r="J15" s="722">
        <v>4287470</v>
      </c>
      <c r="K15" s="723">
        <v>14116</v>
      </c>
      <c r="L15" s="14"/>
      <c r="M15" s="718">
        <v>7353955025.750001</v>
      </c>
      <c r="N15" s="713">
        <v>29.17344878893967</v>
      </c>
      <c r="O15" s="713">
        <v>31.202552918986243</v>
      </c>
      <c r="P15" s="713">
        <v>32.146866906961165</v>
      </c>
      <c r="Q15" s="817">
        <v>52.563501787887645</v>
      </c>
      <c r="R15" s="722">
        <v>7340302319.240001</v>
      </c>
      <c r="S15" s="723">
        <v>13652706.51</v>
      </c>
      <c r="T15" s="14"/>
      <c r="U15" s="743">
        <v>1709.5915380396907</v>
      </c>
      <c r="V15" s="713">
        <v>1712.0358438053213</v>
      </c>
      <c r="W15" s="744">
        <v>967.1795487390195</v>
      </c>
    </row>
    <row r="16" spans="1:23" ht="12.75" customHeight="1">
      <c r="A16" s="264" t="s">
        <v>178</v>
      </c>
      <c r="B16" s="6"/>
      <c r="C16" s="265"/>
      <c r="D16" s="14"/>
      <c r="E16" s="718">
        <v>6438261</v>
      </c>
      <c r="F16" s="713">
        <v>23.87939325655914</v>
      </c>
      <c r="G16" s="713">
        <v>27.429606269034164</v>
      </c>
      <c r="H16" s="713">
        <v>28.398151169166415</v>
      </c>
      <c r="I16" s="817">
        <v>0.288797597278756</v>
      </c>
      <c r="J16" s="722">
        <v>4392193</v>
      </c>
      <c r="K16" s="723">
        <v>2046068</v>
      </c>
      <c r="L16" s="14"/>
      <c r="M16" s="718">
        <v>5802645405.45</v>
      </c>
      <c r="N16" s="713">
        <v>23.019338299394498</v>
      </c>
      <c r="O16" s="713">
        <v>24.620404897730612</v>
      </c>
      <c r="P16" s="713">
        <v>25.36551677350878</v>
      </c>
      <c r="Q16" s="817">
        <v>53.48050394167778</v>
      </c>
      <c r="R16" s="722">
        <v>4467196930.08</v>
      </c>
      <c r="S16" s="723">
        <v>1335448475.37</v>
      </c>
      <c r="T16" s="14"/>
      <c r="U16" s="743">
        <v>901.2752675683697</v>
      </c>
      <c r="V16" s="713">
        <v>1017.076647150979</v>
      </c>
      <c r="W16" s="744">
        <v>652.690172257227</v>
      </c>
    </row>
    <row r="17" spans="1:23" ht="12.75" customHeight="1">
      <c r="A17" s="264" t="s">
        <v>584</v>
      </c>
      <c r="B17" s="6"/>
      <c r="C17" s="265"/>
      <c r="D17" s="14"/>
      <c r="E17" s="718">
        <v>1141400</v>
      </c>
      <c r="F17" s="713">
        <v>4.233431894580944</v>
      </c>
      <c r="G17" s="713">
        <v>4.8628274926219355</v>
      </c>
      <c r="H17" s="713">
        <v>5.034534906939396</v>
      </c>
      <c r="I17" s="817">
        <v>-1.0794250577412234</v>
      </c>
      <c r="J17" s="722">
        <v>1010410</v>
      </c>
      <c r="K17" s="723">
        <v>130990</v>
      </c>
      <c r="L17" s="14"/>
      <c r="M17" s="718">
        <v>1214816017.36</v>
      </c>
      <c r="N17" s="713">
        <v>4.819226218591292</v>
      </c>
      <c r="O17" s="713">
        <v>5.154418396057799</v>
      </c>
      <c r="P17" s="713">
        <v>5.310411702243681</v>
      </c>
      <c r="Q17" s="817">
        <v>36.62288237752791</v>
      </c>
      <c r="R17" s="722">
        <v>1131573923.3200002</v>
      </c>
      <c r="S17" s="723">
        <v>83242094.04</v>
      </c>
      <c r="T17" s="14"/>
      <c r="U17" s="743">
        <v>1064.3210244962327</v>
      </c>
      <c r="V17" s="713">
        <v>1119.9156019041777</v>
      </c>
      <c r="W17" s="744">
        <v>635.4843426215742</v>
      </c>
    </row>
    <row r="18" spans="1:23" ht="12.75" customHeight="1">
      <c r="A18" s="232" t="s">
        <v>581</v>
      </c>
      <c r="B18" s="6"/>
      <c r="C18" s="265"/>
      <c r="D18" s="14"/>
      <c r="E18" s="718">
        <v>1089766</v>
      </c>
      <c r="F18" s="713">
        <v>4.041922325240842</v>
      </c>
      <c r="G18" s="713">
        <v>4.642845685407951</v>
      </c>
      <c r="H18" s="713">
        <v>4.8067854979811795</v>
      </c>
      <c r="I18" s="817">
        <v>-1.177061626158693</v>
      </c>
      <c r="J18" s="722">
        <v>970094</v>
      </c>
      <c r="K18" s="723">
        <v>119672</v>
      </c>
      <c r="L18" s="14"/>
      <c r="M18" s="718">
        <v>1179647971.17</v>
      </c>
      <c r="N18" s="713">
        <v>4.679713100692343</v>
      </c>
      <c r="O18" s="713">
        <v>5.0052017067445655</v>
      </c>
      <c r="P18" s="713">
        <v>5.156679119396877</v>
      </c>
      <c r="Q18" s="817">
        <v>36.29962468588999</v>
      </c>
      <c r="R18" s="722">
        <v>1101305185.16</v>
      </c>
      <c r="S18" s="723">
        <v>78342786.01</v>
      </c>
      <c r="T18" s="14"/>
      <c r="U18" s="743">
        <v>1082.478230344863</v>
      </c>
      <c r="V18" s="713">
        <v>1135.2561557539786</v>
      </c>
      <c r="W18" s="744">
        <v>654.645915585935</v>
      </c>
    </row>
    <row r="19" spans="1:23" ht="12.75" customHeight="1">
      <c r="A19" s="232" t="s">
        <v>582</v>
      </c>
      <c r="B19" s="6"/>
      <c r="C19" s="265"/>
      <c r="D19" s="14"/>
      <c r="E19" s="718">
        <v>25223</v>
      </c>
      <c r="F19" s="713">
        <v>0.09355164944543118</v>
      </c>
      <c r="G19" s="713">
        <v>0.10746022239916163</v>
      </c>
      <c r="H19" s="713">
        <v>0.11125466441013877</v>
      </c>
      <c r="I19" s="817">
        <v>1.2931207582024928</v>
      </c>
      <c r="J19" s="722">
        <v>17005</v>
      </c>
      <c r="K19" s="723">
        <v>8218</v>
      </c>
      <c r="L19" s="14"/>
      <c r="M19" s="718">
        <v>14031313.850000001</v>
      </c>
      <c r="N19" s="713">
        <v>0.0556628119986045</v>
      </c>
      <c r="O19" s="713">
        <v>0.05953433375571654</v>
      </c>
      <c r="P19" s="713">
        <v>0.06133608069213732</v>
      </c>
      <c r="Q19" s="817">
        <v>48.89832117825917</v>
      </c>
      <c r="R19" s="722">
        <v>11232249.9</v>
      </c>
      <c r="S19" s="723">
        <v>2799063.95</v>
      </c>
      <c r="T19" s="14"/>
      <c r="U19" s="743">
        <v>556.2904432462435</v>
      </c>
      <c r="V19" s="713">
        <v>660.5263099088504</v>
      </c>
      <c r="W19" s="744">
        <v>340.6016001460209</v>
      </c>
    </row>
    <row r="20" spans="1:23" ht="12.75" customHeight="1">
      <c r="A20" s="232" t="s">
        <v>583</v>
      </c>
      <c r="B20" s="6"/>
      <c r="C20" s="265"/>
      <c r="D20" s="14"/>
      <c r="E20" s="718">
        <v>26411</v>
      </c>
      <c r="F20" s="713">
        <v>0.09795791989467084</v>
      </c>
      <c r="G20" s="713">
        <v>0.11252158481482209</v>
      </c>
      <c r="H20" s="713">
        <v>0.11649474454807815</v>
      </c>
      <c r="I20" s="817">
        <v>0.7745726495726579</v>
      </c>
      <c r="J20" s="722">
        <v>23311</v>
      </c>
      <c r="K20" s="723">
        <v>3100</v>
      </c>
      <c r="L20" s="14"/>
      <c r="M20" s="718">
        <v>21136732.340000004</v>
      </c>
      <c r="N20" s="713">
        <v>0.08385030590034473</v>
      </c>
      <c r="O20" s="713">
        <v>0.08968235555751664</v>
      </c>
      <c r="P20" s="713">
        <v>0.09239650215466806</v>
      </c>
      <c r="Q20" s="817">
        <v>48.12250646194285</v>
      </c>
      <c r="R20" s="722">
        <v>19036488.26</v>
      </c>
      <c r="S20" s="723">
        <v>2100244.08</v>
      </c>
      <c r="T20" s="14"/>
      <c r="U20" s="743">
        <v>800.3003422816253</v>
      </c>
      <c r="V20" s="713">
        <v>816.6311295096737</v>
      </c>
      <c r="W20" s="744">
        <v>677.4980903225807</v>
      </c>
    </row>
    <row r="21" spans="1:23" ht="12.75" customHeight="1">
      <c r="A21" s="264" t="s">
        <v>189</v>
      </c>
      <c r="B21" s="6"/>
      <c r="C21" s="265"/>
      <c r="D21" s="14"/>
      <c r="E21" s="718">
        <v>70889</v>
      </c>
      <c r="F21" s="713">
        <v>0.2629260150472652</v>
      </c>
      <c r="G21" s="713">
        <v>0.3020159261647769</v>
      </c>
      <c r="H21" s="713">
        <v>0.3126801691063842</v>
      </c>
      <c r="I21" s="817">
        <v>4.022128308974593</v>
      </c>
      <c r="J21" s="722">
        <v>53266</v>
      </c>
      <c r="K21" s="723">
        <v>17623</v>
      </c>
      <c r="L21" s="14"/>
      <c r="M21" s="718">
        <v>41427794.739999995</v>
      </c>
      <c r="N21" s="713">
        <v>0.1643458035919705</v>
      </c>
      <c r="O21" s="713">
        <v>0.1757765655576493</v>
      </c>
      <c r="P21" s="713">
        <v>0.18109626712326313</v>
      </c>
      <c r="Q21" s="817">
        <v>30.25811379336403</v>
      </c>
      <c r="R21" s="722">
        <v>32550174.95</v>
      </c>
      <c r="S21" s="723">
        <v>8877619.79</v>
      </c>
      <c r="T21" s="14"/>
      <c r="U21" s="743">
        <v>584.4037120004514</v>
      </c>
      <c r="V21" s="713">
        <v>611.0872780009762</v>
      </c>
      <c r="W21" s="744">
        <v>503.75190319468874</v>
      </c>
    </row>
    <row r="22" spans="1:23" ht="12.75" customHeight="1">
      <c r="A22" s="266" t="s">
        <v>587</v>
      </c>
      <c r="B22" s="110"/>
      <c r="C22" s="246"/>
      <c r="D22" s="138"/>
      <c r="E22" s="718">
        <v>683</v>
      </c>
      <c r="F22" s="715">
        <v>0.002533234610126848</v>
      </c>
      <c r="G22" s="715">
        <v>0.002909857348397391</v>
      </c>
      <c r="H22" s="713">
        <v>0.0030126049951284457</v>
      </c>
      <c r="I22" s="818">
        <v>-3.257790368271951</v>
      </c>
      <c r="J22" s="735">
        <v>683</v>
      </c>
      <c r="K22" s="808">
        <v>0</v>
      </c>
      <c r="L22" s="138"/>
      <c r="M22" s="718">
        <v>301296.81</v>
      </c>
      <c r="N22" s="715">
        <v>0.0011952571134890022</v>
      </c>
      <c r="O22" s="715">
        <v>0.0012783909645120448</v>
      </c>
      <c r="P22" s="715">
        <v>0.0013170801856480152</v>
      </c>
      <c r="Q22" s="818">
        <v>-3.2567966512433544</v>
      </c>
      <c r="R22" s="735">
        <v>301296.81</v>
      </c>
      <c r="S22" s="808">
        <v>0</v>
      </c>
      <c r="T22" s="138"/>
      <c r="U22" s="747">
        <v>441.13734992679355</v>
      </c>
      <c r="V22" s="715">
        <v>441.13734992679355</v>
      </c>
      <c r="W22" s="748">
        <v>0</v>
      </c>
    </row>
    <row r="23" spans="1:23" s="73" customFormat="1" ht="12.75" customHeight="1">
      <c r="A23" s="267" t="s">
        <v>127</v>
      </c>
      <c r="B23" s="72"/>
      <c r="C23" s="268"/>
      <c r="D23" s="74"/>
      <c r="E23" s="728">
        <v>800532</v>
      </c>
      <c r="F23" s="714">
        <v>2.9691586660528055</v>
      </c>
      <c r="G23" s="714">
        <v>3.410591395061874</v>
      </c>
      <c r="H23" s="714">
        <v>100</v>
      </c>
      <c r="I23" s="819">
        <v>-0.32373258692219853</v>
      </c>
      <c r="J23" s="733">
        <v>770179</v>
      </c>
      <c r="K23" s="734">
        <v>30353</v>
      </c>
      <c r="L23" s="74"/>
      <c r="M23" s="728">
        <v>692322764.16</v>
      </c>
      <c r="N23" s="714">
        <v>2.746473514580552</v>
      </c>
      <c r="O23" s="714">
        <v>2.937499292568505</v>
      </c>
      <c r="P23" s="714">
        <v>100</v>
      </c>
      <c r="Q23" s="819">
        <v>45.446032365445376</v>
      </c>
      <c r="R23" s="733">
        <v>674709792.79</v>
      </c>
      <c r="S23" s="734">
        <v>17612971.369999997</v>
      </c>
      <c r="T23" s="74"/>
      <c r="U23" s="745">
        <v>864.8283443510065</v>
      </c>
      <c r="V23" s="714">
        <v>876.0428326272204</v>
      </c>
      <c r="W23" s="746">
        <v>580.2711880209533</v>
      </c>
    </row>
    <row r="24" spans="1:23" ht="12.75" customHeight="1">
      <c r="A24" s="264" t="s">
        <v>181</v>
      </c>
      <c r="B24" s="6"/>
      <c r="C24" s="265"/>
      <c r="D24" s="74"/>
      <c r="E24" s="718">
        <v>159184</v>
      </c>
      <c r="F24" s="713">
        <v>0.5904105683432389</v>
      </c>
      <c r="G24" s="713">
        <v>0.6781884804499125</v>
      </c>
      <c r="H24" s="713">
        <v>19.884776623545342</v>
      </c>
      <c r="I24" s="817">
        <v>0.3922755767460151</v>
      </c>
      <c r="J24" s="722">
        <v>149094</v>
      </c>
      <c r="K24" s="723">
        <v>10090</v>
      </c>
      <c r="L24" s="14"/>
      <c r="M24" s="718">
        <v>195467067.52</v>
      </c>
      <c r="N24" s="713">
        <v>0.7754260753909579</v>
      </c>
      <c r="O24" s="713">
        <v>0.8293593715022533</v>
      </c>
      <c r="P24" s="713">
        <v>28.233517318639894</v>
      </c>
      <c r="Q24" s="817">
        <v>56.64114066838839</v>
      </c>
      <c r="R24" s="722">
        <v>188681162.96</v>
      </c>
      <c r="S24" s="723">
        <v>6785904.56</v>
      </c>
      <c r="T24" s="14"/>
      <c r="U24" s="743">
        <v>1227.9316232787216</v>
      </c>
      <c r="V24" s="713">
        <v>1265.5181493554403</v>
      </c>
      <c r="W24" s="744">
        <v>672.5376174430129</v>
      </c>
    </row>
    <row r="25" spans="1:23" ht="12.75" customHeight="1">
      <c r="A25" s="264" t="s">
        <v>294</v>
      </c>
      <c r="B25" s="6"/>
      <c r="C25" s="265"/>
      <c r="D25" s="14"/>
      <c r="E25" s="718">
        <v>126824</v>
      </c>
      <c r="F25" s="713">
        <v>0.47038791536563307</v>
      </c>
      <c r="G25" s="713">
        <v>0.540321739902124</v>
      </c>
      <c r="H25" s="713">
        <v>15.84246476093398</v>
      </c>
      <c r="I25" s="817">
        <v>-0.08508492736267748</v>
      </c>
      <c r="J25" s="722">
        <v>122417</v>
      </c>
      <c r="K25" s="723">
        <v>4407</v>
      </c>
      <c r="L25" s="14"/>
      <c r="M25" s="718">
        <v>136265709.05</v>
      </c>
      <c r="N25" s="713">
        <v>0.5405717971811093</v>
      </c>
      <c r="O25" s="713">
        <v>0.578170247545426</v>
      </c>
      <c r="P25" s="713">
        <v>19.68239614586878</v>
      </c>
      <c r="Q25" s="817">
        <v>55.180577211834894</v>
      </c>
      <c r="R25" s="722">
        <v>133202309.98</v>
      </c>
      <c r="S25" s="723">
        <v>3063399.07</v>
      </c>
      <c r="T25" s="14"/>
      <c r="U25" s="743">
        <v>1074.4473368605313</v>
      </c>
      <c r="V25" s="713">
        <v>1088.1030410808958</v>
      </c>
      <c r="W25" s="744">
        <v>695.121186748355</v>
      </c>
    </row>
    <row r="26" spans="1:23" ht="12.75" customHeight="1">
      <c r="A26" s="264" t="s">
        <v>150</v>
      </c>
      <c r="B26" s="6"/>
      <c r="C26" s="265"/>
      <c r="D26" s="14"/>
      <c r="E26" s="718">
        <v>164439</v>
      </c>
      <c r="F26" s="713">
        <v>0.6099012680155913</v>
      </c>
      <c r="G26" s="713">
        <v>0.7005769143676699</v>
      </c>
      <c r="H26" s="713">
        <v>20.541215091963842</v>
      </c>
      <c r="I26" s="817">
        <v>-1.9422049422765042</v>
      </c>
      <c r="J26" s="722">
        <v>154732</v>
      </c>
      <c r="K26" s="723">
        <v>9707</v>
      </c>
      <c r="L26" s="14"/>
      <c r="M26" s="718">
        <v>183143344.37</v>
      </c>
      <c r="N26" s="713">
        <v>0.7265373474960073</v>
      </c>
      <c r="O26" s="713">
        <v>0.7770702804756741</v>
      </c>
      <c r="P26" s="713">
        <v>26.453462727346412</v>
      </c>
      <c r="Q26" s="817">
        <v>29.23269375531121</v>
      </c>
      <c r="R26" s="722">
        <v>177504666.54</v>
      </c>
      <c r="S26" s="723">
        <v>5638677.83</v>
      </c>
      <c r="T26" s="14"/>
      <c r="U26" s="743">
        <v>1113.7464006105608</v>
      </c>
      <c r="V26" s="713">
        <v>1147.17489943903</v>
      </c>
      <c r="W26" s="744">
        <v>580.8877954053776</v>
      </c>
    </row>
    <row r="27" spans="1:23" ht="12.75" customHeight="1">
      <c r="A27" s="266" t="s">
        <v>191</v>
      </c>
      <c r="B27" s="110"/>
      <c r="C27" s="246"/>
      <c r="D27" s="138"/>
      <c r="E27" s="718">
        <v>275226</v>
      </c>
      <c r="F27" s="715">
        <v>1.0208082412983484</v>
      </c>
      <c r="G27" s="715">
        <v>1.1725745220644515</v>
      </c>
      <c r="H27" s="713">
        <v>34.38038704261666</v>
      </c>
      <c r="I27" s="818">
        <v>0.17106086855245284</v>
      </c>
      <c r="J27" s="735">
        <v>269077</v>
      </c>
      <c r="K27" s="736">
        <v>6149</v>
      </c>
      <c r="L27" s="138"/>
      <c r="M27" s="718">
        <v>168122346.91</v>
      </c>
      <c r="N27" s="715">
        <v>0.6669484190046461</v>
      </c>
      <c r="O27" s="715">
        <v>0.7133367566098807</v>
      </c>
      <c r="P27" s="713">
        <v>24.283810328551596</v>
      </c>
      <c r="Q27" s="818">
        <v>49.84869532896305</v>
      </c>
      <c r="R27" s="735">
        <v>165997357</v>
      </c>
      <c r="S27" s="736">
        <v>2124989.91</v>
      </c>
      <c r="T27" s="138"/>
      <c r="U27" s="747">
        <v>610.8519795004833</v>
      </c>
      <c r="V27" s="715">
        <v>616.9139577147062</v>
      </c>
      <c r="W27" s="748">
        <v>345.583006993007</v>
      </c>
    </row>
    <row r="28" spans="1:23" ht="12.75" customHeight="1">
      <c r="A28" s="264" t="s">
        <v>192</v>
      </c>
      <c r="B28" s="6"/>
      <c r="C28" s="265"/>
      <c r="D28" s="14"/>
      <c r="E28" s="718">
        <v>74859</v>
      </c>
      <c r="F28" s="713">
        <v>0.27765067302999374</v>
      </c>
      <c r="G28" s="713">
        <v>0.31892973827771637</v>
      </c>
      <c r="H28" s="713">
        <v>9.351156480940174</v>
      </c>
      <c r="I28" s="817">
        <v>-0.43492139494054616</v>
      </c>
      <c r="J28" s="722">
        <v>74859</v>
      </c>
      <c r="K28" s="808">
        <v>0</v>
      </c>
      <c r="L28" s="14"/>
      <c r="M28" s="718">
        <v>9324296.31</v>
      </c>
      <c r="N28" s="713">
        <v>0.03698987550783148</v>
      </c>
      <c r="O28" s="713">
        <v>0.039562636435271255</v>
      </c>
      <c r="P28" s="713">
        <v>1.3468134795933273</v>
      </c>
      <c r="Q28" s="817">
        <v>-1.7612635318452696</v>
      </c>
      <c r="R28" s="722">
        <v>9324296.31</v>
      </c>
      <c r="S28" s="808">
        <v>0</v>
      </c>
      <c r="T28" s="14"/>
      <c r="U28" s="743">
        <v>124.55812006572357</v>
      </c>
      <c r="V28" s="713">
        <v>124.55812006572357</v>
      </c>
      <c r="W28" s="748">
        <v>0</v>
      </c>
    </row>
    <row r="29" spans="1:23" s="73" customFormat="1" ht="12.75" customHeight="1">
      <c r="A29" s="234" t="s">
        <v>295</v>
      </c>
      <c r="B29" s="72"/>
      <c r="C29" s="268"/>
      <c r="D29" s="74"/>
      <c r="E29" s="728">
        <v>3479997</v>
      </c>
      <c r="F29" s="714">
        <v>12.907245744564571</v>
      </c>
      <c r="G29" s="714">
        <v>100</v>
      </c>
      <c r="H29" s="714"/>
      <c r="I29" s="819">
        <v>0.7739620707329475</v>
      </c>
      <c r="J29" s="733">
        <v>3332799</v>
      </c>
      <c r="K29" s="734">
        <v>147198</v>
      </c>
      <c r="L29" s="74"/>
      <c r="M29" s="728">
        <v>1621426736.3899999</v>
      </c>
      <c r="N29" s="714">
        <v>6.432268037193638</v>
      </c>
      <c r="O29" s="714">
        <v>100</v>
      </c>
      <c r="P29" s="714"/>
      <c r="Q29" s="819">
        <v>0.7613478361355952</v>
      </c>
      <c r="R29" s="733">
        <v>1553065483.75</v>
      </c>
      <c r="S29" s="734">
        <v>68361252.63999999</v>
      </c>
      <c r="T29" s="74"/>
      <c r="U29" s="745">
        <v>465.92762476232014</v>
      </c>
      <c r="V29" s="714">
        <v>465.99434401834617</v>
      </c>
      <c r="W29" s="746">
        <v>464.4169937091536</v>
      </c>
    </row>
    <row r="30" spans="1:23" ht="12.75" customHeight="1">
      <c r="A30" s="269" t="s">
        <v>298</v>
      </c>
      <c r="B30" s="6"/>
      <c r="C30" s="265"/>
      <c r="D30" s="14"/>
      <c r="E30" s="718">
        <v>3140471</v>
      </c>
      <c r="F30" s="713">
        <v>11.647949969692055</v>
      </c>
      <c r="G30" s="713">
        <v>90.24349733634828</v>
      </c>
      <c r="H30" s="714">
        <v>100</v>
      </c>
      <c r="I30" s="817">
        <v>0.961270763879285</v>
      </c>
      <c r="J30" s="722">
        <v>3140471</v>
      </c>
      <c r="K30" s="808">
        <v>0</v>
      </c>
      <c r="L30" s="14"/>
      <c r="M30" s="718">
        <v>1457986133.78</v>
      </c>
      <c r="N30" s="713">
        <v>5.783892294674056</v>
      </c>
      <c r="O30" s="713">
        <v>89.91995142661273</v>
      </c>
      <c r="P30" s="714">
        <v>100</v>
      </c>
      <c r="Q30" s="817">
        <v>0.949957202044871</v>
      </c>
      <c r="R30" s="722">
        <v>1457986133.78</v>
      </c>
      <c r="S30" s="808">
        <v>0</v>
      </c>
      <c r="T30" s="14"/>
      <c r="U30" s="743">
        <v>464.2571556241086</v>
      </c>
      <c r="V30" s="713">
        <v>464.2571556241086</v>
      </c>
      <c r="W30" s="744">
        <v>0</v>
      </c>
    </row>
    <row r="31" spans="1:23" ht="12.75" customHeight="1">
      <c r="A31" s="264" t="s">
        <v>296</v>
      </c>
      <c r="B31" s="6"/>
      <c r="C31" s="265"/>
      <c r="D31" s="14"/>
      <c r="E31" s="718">
        <v>1531583</v>
      </c>
      <c r="F31" s="713">
        <v>5.680613563516704</v>
      </c>
      <c r="G31" s="713">
        <v>44.01104368768134</v>
      </c>
      <c r="H31" s="713">
        <v>48.76921328042832</v>
      </c>
      <c r="I31" s="817">
        <v>0.6232191509476737</v>
      </c>
      <c r="J31" s="722">
        <v>1531583</v>
      </c>
      <c r="K31" s="808">
        <v>0</v>
      </c>
      <c r="L31" s="14"/>
      <c r="M31" s="718">
        <v>711421973.26</v>
      </c>
      <c r="N31" s="713">
        <v>2.822240880118836</v>
      </c>
      <c r="O31" s="713">
        <v>43.8762947035112</v>
      </c>
      <c r="P31" s="713">
        <v>48.79483808364865</v>
      </c>
      <c r="Q31" s="817">
        <v>0.6126513842034109</v>
      </c>
      <c r="R31" s="722">
        <v>711421973.26</v>
      </c>
      <c r="S31" s="808">
        <v>0</v>
      </c>
      <c r="T31" s="14"/>
      <c r="U31" s="743">
        <v>464.50109021842104</v>
      </c>
      <c r="V31" s="713">
        <v>464.50109021842104</v>
      </c>
      <c r="W31" s="744">
        <v>0</v>
      </c>
    </row>
    <row r="32" spans="1:23" s="73" customFormat="1" ht="12.75" customHeight="1">
      <c r="A32" s="266" t="s">
        <v>297</v>
      </c>
      <c r="B32" s="110"/>
      <c r="C32" s="246"/>
      <c r="D32" s="141"/>
      <c r="E32" s="718">
        <v>1608888</v>
      </c>
      <c r="F32" s="715">
        <v>5.9673364061753515</v>
      </c>
      <c r="G32" s="715">
        <v>46.23245364866694</v>
      </c>
      <c r="H32" s="715">
        <v>51.23078671957168</v>
      </c>
      <c r="I32" s="818">
        <v>1.285196537807054</v>
      </c>
      <c r="J32" s="735">
        <v>1608888</v>
      </c>
      <c r="K32" s="808">
        <v>0</v>
      </c>
      <c r="L32" s="138"/>
      <c r="M32" s="718">
        <v>746564160.52</v>
      </c>
      <c r="N32" s="715">
        <v>2.9616514145552197</v>
      </c>
      <c r="O32" s="715">
        <v>46.043656723101535</v>
      </c>
      <c r="P32" s="715">
        <v>51.20516191635135</v>
      </c>
      <c r="Q32" s="818">
        <v>1.273496605500135</v>
      </c>
      <c r="R32" s="735">
        <v>746564160.52</v>
      </c>
      <c r="S32" s="808">
        <v>0</v>
      </c>
      <c r="T32" s="138"/>
      <c r="U32" s="747">
        <v>464.02494177344846</v>
      </c>
      <c r="V32" s="715">
        <v>464.02494177344846</v>
      </c>
      <c r="W32" s="748">
        <v>0</v>
      </c>
    </row>
    <row r="33" spans="1:23" ht="12.75" customHeight="1">
      <c r="A33" s="269" t="s">
        <v>154</v>
      </c>
      <c r="B33" s="6"/>
      <c r="C33" s="265"/>
      <c r="D33" s="14"/>
      <c r="E33" s="718">
        <v>14856</v>
      </c>
      <c r="F33" s="713">
        <v>0.05510063450665367</v>
      </c>
      <c r="G33" s="713">
        <v>0.42689691973872396</v>
      </c>
      <c r="H33" s="713"/>
      <c r="I33" s="817">
        <v>-0.06726759047490649</v>
      </c>
      <c r="J33" s="722">
        <v>14856</v>
      </c>
      <c r="K33" s="808">
        <v>0</v>
      </c>
      <c r="L33" s="14"/>
      <c r="M33" s="718">
        <v>12762622.24</v>
      </c>
      <c r="N33" s="713">
        <v>0.05062985903877623</v>
      </c>
      <c r="O33" s="713">
        <v>0.7871229672957744</v>
      </c>
      <c r="P33" s="713"/>
      <c r="Q33" s="817">
        <v>0.13255618932725977</v>
      </c>
      <c r="R33" s="722">
        <v>12762622.24</v>
      </c>
      <c r="S33" s="808">
        <v>0</v>
      </c>
      <c r="T33" s="14"/>
      <c r="U33" s="743">
        <v>859.0887345180398</v>
      </c>
      <c r="V33" s="713">
        <v>859.0887345180398</v>
      </c>
      <c r="W33" s="744">
        <v>0</v>
      </c>
    </row>
    <row r="34" spans="1:23" ht="12.75" customHeight="1">
      <c r="A34" s="269" t="s">
        <v>153</v>
      </c>
      <c r="B34" s="6"/>
      <c r="C34" s="265"/>
      <c r="D34" s="14"/>
      <c r="E34" s="718">
        <v>324670</v>
      </c>
      <c r="F34" s="713">
        <v>1.2041951403658622</v>
      </c>
      <c r="G34" s="713">
        <v>9.329605743912998</v>
      </c>
      <c r="H34" s="714">
        <v>100</v>
      </c>
      <c r="I34" s="817">
        <v>-0.9651225925315865</v>
      </c>
      <c r="J34" s="722">
        <v>177472</v>
      </c>
      <c r="K34" s="723">
        <v>147198</v>
      </c>
      <c r="L34" s="14"/>
      <c r="M34" s="718">
        <v>150677980.37</v>
      </c>
      <c r="N34" s="713">
        <v>0.5977458834808066</v>
      </c>
      <c r="O34" s="713">
        <v>9.292925606091499</v>
      </c>
      <c r="P34" s="714">
        <v>100</v>
      </c>
      <c r="Q34" s="817">
        <v>-0.9761776812985734</v>
      </c>
      <c r="R34" s="722">
        <v>82316727.73</v>
      </c>
      <c r="S34" s="723">
        <v>68361252.63999999</v>
      </c>
      <c r="T34" s="14"/>
      <c r="U34" s="743">
        <v>464.09579071056766</v>
      </c>
      <c r="V34" s="713">
        <v>463.8293800148756</v>
      </c>
      <c r="W34" s="744">
        <v>464.4169937091536</v>
      </c>
    </row>
    <row r="35" spans="1:23" ht="12.75" customHeight="1">
      <c r="A35" s="264" t="s">
        <v>187</v>
      </c>
      <c r="B35" s="6"/>
      <c r="C35" s="265"/>
      <c r="D35" s="14"/>
      <c r="E35" s="718">
        <v>85976</v>
      </c>
      <c r="F35" s="713">
        <v>0.31888342436349326</v>
      </c>
      <c r="G35" s="713">
        <v>2.470576842451301</v>
      </c>
      <c r="H35" s="713">
        <v>26.481042289093544</v>
      </c>
      <c r="I35" s="817">
        <v>-1.3900995549846362</v>
      </c>
      <c r="J35" s="722">
        <v>42253</v>
      </c>
      <c r="K35" s="723">
        <v>43723</v>
      </c>
      <c r="L35" s="14"/>
      <c r="M35" s="718">
        <v>39957446.129999995</v>
      </c>
      <c r="N35" s="713">
        <v>0.15851286883434343</v>
      </c>
      <c r="O35" s="713">
        <v>2.4643386736648134</v>
      </c>
      <c r="P35" s="713">
        <v>26.518437552641583</v>
      </c>
      <c r="Q35" s="817">
        <v>-1.3978476389630567</v>
      </c>
      <c r="R35" s="722">
        <v>19632236.37</v>
      </c>
      <c r="S35" s="723">
        <v>20325209.759999998</v>
      </c>
      <c r="T35" s="14"/>
      <c r="U35" s="743">
        <v>464.7511646273378</v>
      </c>
      <c r="V35" s="713">
        <v>464.63532459233664</v>
      </c>
      <c r="W35" s="744">
        <v>464.8631100336207</v>
      </c>
    </row>
    <row r="36" spans="1:23" s="68" customFormat="1" ht="12.75" customHeight="1">
      <c r="A36" s="264" t="s">
        <v>188</v>
      </c>
      <c r="B36" s="6"/>
      <c r="C36" s="265"/>
      <c r="D36" s="17"/>
      <c r="E36" s="806">
        <v>238694</v>
      </c>
      <c r="F36" s="820">
        <v>0.8853117160023689</v>
      </c>
      <c r="G36" s="820">
        <v>6.859028901461698</v>
      </c>
      <c r="H36" s="820">
        <v>73.51895771090646</v>
      </c>
      <c r="I36" s="821">
        <v>-0.8111499879491002</v>
      </c>
      <c r="J36" s="809">
        <v>135219</v>
      </c>
      <c r="K36" s="810">
        <v>103475</v>
      </c>
      <c r="L36" s="17"/>
      <c r="M36" s="806">
        <v>110720534.24</v>
      </c>
      <c r="N36" s="820">
        <v>0.4392330146464631</v>
      </c>
      <c r="O36" s="820">
        <v>6.828586932426685</v>
      </c>
      <c r="P36" s="820">
        <v>73.4815624473584</v>
      </c>
      <c r="Q36" s="821">
        <v>-0.8231160723972675</v>
      </c>
      <c r="R36" s="809">
        <v>62684491.36</v>
      </c>
      <c r="S36" s="810">
        <v>48036042.879999995</v>
      </c>
      <c r="T36" s="17"/>
      <c r="U36" s="824">
        <v>463.8597293606039</v>
      </c>
      <c r="V36" s="820">
        <v>463.57753984277355</v>
      </c>
      <c r="W36" s="825">
        <v>464.22848881372306</v>
      </c>
    </row>
    <row r="37" spans="1:23" s="68" customFormat="1" ht="31.5" customHeight="1">
      <c r="A37" s="1084" t="s">
        <v>588</v>
      </c>
      <c r="B37" s="1156"/>
      <c r="C37" s="1157"/>
      <c r="D37" s="17"/>
      <c r="E37" s="807">
        <v>9639</v>
      </c>
      <c r="F37" s="822">
        <v>0.03575087614496734</v>
      </c>
      <c r="G37" s="823"/>
      <c r="H37" s="823"/>
      <c r="I37" s="823">
        <v>2.673625905411159</v>
      </c>
      <c r="J37" s="811">
        <v>9639</v>
      </c>
      <c r="K37" s="812">
        <v>0</v>
      </c>
      <c r="L37" s="17"/>
      <c r="M37" s="807">
        <v>17831607.580000002</v>
      </c>
      <c r="N37" s="822">
        <v>0.07073873701131922</v>
      </c>
      <c r="O37" s="823"/>
      <c r="P37" s="823"/>
      <c r="Q37" s="823">
        <v>40.96391290738437</v>
      </c>
      <c r="R37" s="811">
        <v>17831607.580000002</v>
      </c>
      <c r="S37" s="812">
        <v>0</v>
      </c>
      <c r="T37" s="355"/>
      <c r="U37" s="826">
        <v>1849.9437265276483</v>
      </c>
      <c r="V37" s="822">
        <v>1849.9437265276483</v>
      </c>
      <c r="W37" s="827">
        <v>0</v>
      </c>
    </row>
    <row r="38" spans="1:14" ht="10.5" customHeight="1">
      <c r="A38" s="14" t="s">
        <v>234</v>
      </c>
      <c r="B38" s="14"/>
      <c r="C38" s="14"/>
      <c r="M38" s="1239"/>
      <c r="N38" s="1240"/>
    </row>
    <row r="39" spans="1:3" ht="11.25" customHeight="1">
      <c r="A39" s="9" t="s">
        <v>589</v>
      </c>
      <c r="B39" s="30"/>
      <c r="C39" s="30"/>
    </row>
    <row r="40" spans="1:3" ht="11.25" customHeight="1">
      <c r="A40" s="9" t="s">
        <v>590</v>
      </c>
      <c r="B40" s="30"/>
      <c r="C40" s="30"/>
    </row>
    <row r="41" spans="1:3" ht="11.25" customHeight="1">
      <c r="A41" s="9" t="s">
        <v>31</v>
      </c>
      <c r="B41" s="9"/>
      <c r="C41" s="9"/>
    </row>
    <row r="42" spans="1:22" s="66" customFormat="1" ht="28.5" customHeight="1">
      <c r="A42" s="9"/>
      <c r="B42" s="30"/>
      <c r="C42" s="30"/>
      <c r="D42" s="9"/>
      <c r="E42" s="9"/>
      <c r="F42" s="27"/>
      <c r="G42" s="27"/>
      <c r="H42" s="27"/>
      <c r="I42" s="9"/>
      <c r="J42" s="9"/>
      <c r="K42" s="9"/>
      <c r="L42" s="9"/>
      <c r="M42" s="551"/>
      <c r="N42" s="27"/>
      <c r="O42" s="27"/>
      <c r="P42" s="27"/>
      <c r="Q42" s="9"/>
      <c r="R42" s="28"/>
      <c r="S42" s="9"/>
      <c r="T42" s="9"/>
      <c r="U42" s="9"/>
      <c r="V42" s="9"/>
    </row>
    <row r="43" spans="1:23" s="66" customFormat="1" ht="13.5" customHeight="1">
      <c r="A43" s="64" t="str">
        <f>A1</f>
        <v>Boletim Estatístico da Previdência Social - Vol. 14 Nº 11</v>
      </c>
      <c r="B43" s="18"/>
      <c r="C43" s="18"/>
      <c r="D43" s="18"/>
      <c r="E43" s="18"/>
      <c r="F43" s="18"/>
      <c r="G43" s="18"/>
      <c r="H43" s="18"/>
      <c r="I43" s="18"/>
      <c r="J43" s="18"/>
      <c r="L43" s="18"/>
      <c r="M43" s="159"/>
      <c r="N43" s="159"/>
      <c r="O43" s="159"/>
      <c r="P43" s="18"/>
      <c r="Q43" s="18"/>
      <c r="R43" s="18"/>
      <c r="S43" s="159"/>
      <c r="T43" s="9"/>
      <c r="U43" s="9"/>
      <c r="V43" s="9"/>
      <c r="W43" s="162" t="str">
        <f>W1</f>
        <v>Novembro/2009</v>
      </c>
    </row>
    <row r="44" spans="1:31" s="66" customFormat="1" ht="13.5" customHeight="1">
      <c r="A44" s="50"/>
      <c r="B44" s="18"/>
      <c r="C44" s="18"/>
      <c r="D44" s="18"/>
      <c r="E44" s="18"/>
      <c r="F44" s="18"/>
      <c r="G44" s="18"/>
      <c r="H44" s="18"/>
      <c r="I44" s="18"/>
      <c r="J44" s="18"/>
      <c r="K44" s="18"/>
      <c r="L44" s="18"/>
      <c r="T44" s="9"/>
      <c r="U44" s="9"/>
      <c r="V44" s="9"/>
      <c r="W44" s="9"/>
      <c r="AC44" s="159"/>
      <c r="AD44" s="458"/>
      <c r="AE44" s="552"/>
    </row>
    <row r="45" spans="1:31" s="159" customFormat="1" ht="13.5" customHeight="1">
      <c r="A45" s="50"/>
      <c r="B45" s="18"/>
      <c r="C45" s="18"/>
      <c r="D45" s="18"/>
      <c r="E45" s="18"/>
      <c r="F45" s="18"/>
      <c r="G45" s="18"/>
      <c r="H45" s="18"/>
      <c r="I45" s="18"/>
      <c r="J45" s="18"/>
      <c r="K45" s="18"/>
      <c r="L45" s="18"/>
      <c r="M45" s="50"/>
      <c r="O45" s="458"/>
      <c r="P45" s="51"/>
      <c r="R45" s="458"/>
      <c r="S45" s="360"/>
      <c r="AB45" s="360"/>
      <c r="AE45" s="643"/>
    </row>
    <row r="46" spans="1:19" s="159" customFormat="1" ht="13.5" customHeight="1">
      <c r="A46" s="50"/>
      <c r="B46" s="18"/>
      <c r="C46" s="18"/>
      <c r="D46" s="18"/>
      <c r="E46" s="18"/>
      <c r="F46" s="18"/>
      <c r="G46" s="18"/>
      <c r="H46" s="18"/>
      <c r="I46" s="18"/>
      <c r="J46" s="18"/>
      <c r="K46" s="18"/>
      <c r="L46" s="18"/>
      <c r="M46" s="50"/>
      <c r="N46" s="6"/>
      <c r="O46" s="458"/>
      <c r="P46" s="51"/>
      <c r="Q46" s="6"/>
      <c r="R46" s="458"/>
      <c r="S46" s="51"/>
    </row>
    <row r="47" spans="1:32" s="159" customFormat="1" ht="13.5" customHeight="1">
      <c r="A47" s="50"/>
      <c r="B47" s="18"/>
      <c r="C47" s="18"/>
      <c r="D47" s="18"/>
      <c r="E47" s="18"/>
      <c r="F47" s="18"/>
      <c r="G47" s="18"/>
      <c r="H47" s="18"/>
      <c r="I47" s="18"/>
      <c r="J47" s="18"/>
      <c r="K47" s="18"/>
      <c r="L47" s="18"/>
      <c r="M47" s="50"/>
      <c r="N47" s="6"/>
      <c r="O47" s="458"/>
      <c r="P47" s="51"/>
      <c r="Q47" s="6"/>
      <c r="R47" s="458"/>
      <c r="S47" s="51"/>
      <c r="AA47" s="553">
        <f>SUM(AA48:AA57)</f>
        <v>1</v>
      </c>
      <c r="AB47" s="552">
        <f>SUM(AB48:AB57)</f>
        <v>26961577</v>
      </c>
      <c r="AD47" s="458">
        <f>SUM(AD48:AD57)</f>
        <v>1.0000000000000002</v>
      </c>
      <c r="AE47" s="552">
        <f>SUM(AE48:AE57)</f>
        <v>25207698544.499996</v>
      </c>
      <c r="AF47" s="643"/>
    </row>
    <row r="48" spans="1:31" s="159" customFormat="1" ht="13.5" customHeight="1">
      <c r="A48" s="50"/>
      <c r="B48" s="18"/>
      <c r="C48" s="18"/>
      <c r="D48" s="18"/>
      <c r="E48" s="18"/>
      <c r="F48" s="18"/>
      <c r="G48" s="18"/>
      <c r="H48" s="18"/>
      <c r="I48" s="18"/>
      <c r="J48" s="18"/>
      <c r="K48" s="18"/>
      <c r="L48" s="18"/>
      <c r="M48" s="50"/>
      <c r="N48" s="6"/>
      <c r="O48" s="458"/>
      <c r="P48" s="51"/>
      <c r="Q48" s="6"/>
      <c r="R48" s="458"/>
      <c r="S48" s="51"/>
      <c r="Z48" s="159" t="s">
        <v>546</v>
      </c>
      <c r="AA48" s="553">
        <f aca="true" t="shared" si="0" ref="AA48:AA56">AB48/$AB$47</f>
        <v>0.2901763127579666</v>
      </c>
      <c r="AB48" s="552">
        <f>$E$13</f>
        <v>7823611</v>
      </c>
      <c r="AC48" s="159" t="s">
        <v>555</v>
      </c>
      <c r="AD48" s="458">
        <v>0.2917344878893969</v>
      </c>
      <c r="AE48" s="552">
        <f>$M$15</f>
        <v>7353955025.750001</v>
      </c>
    </row>
    <row r="49" spans="1:31" s="159" customFormat="1" ht="13.5" customHeight="1">
      <c r="A49" s="50"/>
      <c r="B49" s="18"/>
      <c r="C49" s="18"/>
      <c r="D49" s="18"/>
      <c r="E49" s="18"/>
      <c r="F49" s="18"/>
      <c r="G49" s="18"/>
      <c r="H49" s="18"/>
      <c r="I49" s="18"/>
      <c r="J49" s="18"/>
      <c r="K49" s="18"/>
      <c r="L49" s="18"/>
      <c r="M49" s="50"/>
      <c r="N49" s="6"/>
      <c r="O49" s="458"/>
      <c r="P49" s="51"/>
      <c r="Q49" s="6"/>
      <c r="R49" s="458"/>
      <c r="S49" s="51"/>
      <c r="Z49" s="159" t="s">
        <v>555</v>
      </c>
      <c r="AA49" s="553">
        <f t="shared" si="0"/>
        <v>0.2387939325655914</v>
      </c>
      <c r="AB49" s="552">
        <f>$E$16</f>
        <v>6438261</v>
      </c>
      <c r="AC49" s="159" t="s">
        <v>549</v>
      </c>
      <c r="AD49" s="458">
        <v>0.2301933829939451</v>
      </c>
      <c r="AE49" s="552">
        <f>$M$16</f>
        <v>5802645405.45</v>
      </c>
    </row>
    <row r="50" spans="1:31" s="159" customFormat="1" ht="13.5" customHeight="1">
      <c r="A50" s="50"/>
      <c r="B50" s="18"/>
      <c r="C50" s="18"/>
      <c r="D50" s="18"/>
      <c r="E50" s="18"/>
      <c r="F50" s="18"/>
      <c r="G50" s="18"/>
      <c r="H50" s="18"/>
      <c r="I50" s="18"/>
      <c r="J50" s="18"/>
      <c r="K50" s="18"/>
      <c r="L50" s="18"/>
      <c r="M50" s="50"/>
      <c r="N50" s="6"/>
      <c r="O50" s="458"/>
      <c r="P50" s="51"/>
      <c r="Q50" s="6"/>
      <c r="R50" s="458"/>
      <c r="S50" s="51"/>
      <c r="Z50" s="159" t="s">
        <v>549</v>
      </c>
      <c r="AA50" s="553">
        <f t="shared" si="0"/>
        <v>0.15954504441635592</v>
      </c>
      <c r="AB50" s="552">
        <f>$E$15</f>
        <v>4301586</v>
      </c>
      <c r="AC50" s="159" t="s">
        <v>550</v>
      </c>
      <c r="AD50" s="458">
        <v>0.22765721938197786</v>
      </c>
      <c r="AE50" s="552">
        <f>$M$13</f>
        <v>5738714557.66</v>
      </c>
    </row>
    <row r="51" spans="1:31" s="159" customFormat="1" ht="13.5" customHeight="1">
      <c r="A51" s="50"/>
      <c r="B51" s="18"/>
      <c r="C51" s="18"/>
      <c r="D51" s="18"/>
      <c r="E51" s="18"/>
      <c r="F51" s="18"/>
      <c r="G51" s="18"/>
      <c r="H51" s="18"/>
      <c r="I51" s="18"/>
      <c r="J51" s="18"/>
      <c r="K51" s="18"/>
      <c r="L51" s="18"/>
      <c r="M51" s="50"/>
      <c r="N51" s="110"/>
      <c r="O51" s="458"/>
      <c r="P51" s="51"/>
      <c r="Q51" s="110"/>
      <c r="R51" s="458"/>
      <c r="S51" s="51"/>
      <c r="Z51" s="159" t="s">
        <v>553</v>
      </c>
      <c r="AA51" s="553">
        <f t="shared" si="0"/>
        <v>0.10737424595007926</v>
      </c>
      <c r="AB51" s="552">
        <f>$E$14</f>
        <v>2894979</v>
      </c>
      <c r="AC51" s="159" t="s">
        <v>552</v>
      </c>
      <c r="AD51" s="458">
        <v>0.10807243405385765</v>
      </c>
      <c r="AE51" s="552">
        <f>$M$14</f>
        <v>2724257338.5999994</v>
      </c>
    </row>
    <row r="52" spans="1:31" s="159" customFormat="1" ht="13.5" customHeight="1">
      <c r="A52" s="50"/>
      <c r="B52" s="18"/>
      <c r="C52" s="18"/>
      <c r="D52" s="18"/>
      <c r="E52" s="18"/>
      <c r="F52" s="18"/>
      <c r="G52" s="18"/>
      <c r="H52" s="18"/>
      <c r="I52" s="18"/>
      <c r="J52" s="18"/>
      <c r="K52" s="18"/>
      <c r="L52" s="18"/>
      <c r="M52" s="50"/>
      <c r="N52" s="6"/>
      <c r="O52" s="458"/>
      <c r="P52" s="51"/>
      <c r="Q52" s="6"/>
      <c r="R52" s="458"/>
      <c r="S52" s="51"/>
      <c r="Z52" s="159" t="s">
        <v>548</v>
      </c>
      <c r="AA52" s="553">
        <f t="shared" si="0"/>
        <v>0.05967336406175351</v>
      </c>
      <c r="AB52" s="552">
        <f>$E$32</f>
        <v>1608888</v>
      </c>
      <c r="AC52" s="159" t="s">
        <v>548</v>
      </c>
      <c r="AD52" s="458">
        <v>0.04679713100692346</v>
      </c>
      <c r="AE52" s="552">
        <f>$M$18</f>
        <v>1179647971.17</v>
      </c>
    </row>
    <row r="53" spans="1:31" s="159" customFormat="1" ht="13.5" customHeight="1">
      <c r="A53" s="50"/>
      <c r="B53" s="18"/>
      <c r="C53" s="18"/>
      <c r="D53" s="18"/>
      <c r="E53" s="18"/>
      <c r="F53" s="18"/>
      <c r="G53" s="18"/>
      <c r="H53" s="18"/>
      <c r="I53" s="18"/>
      <c r="J53" s="18"/>
      <c r="K53" s="18"/>
      <c r="L53" s="18"/>
      <c r="M53" s="50"/>
      <c r="N53" s="6"/>
      <c r="O53" s="458"/>
      <c r="P53" s="51"/>
      <c r="Q53" s="6"/>
      <c r="R53" s="458"/>
      <c r="S53" s="51"/>
      <c r="Z53" s="159" t="s">
        <v>554</v>
      </c>
      <c r="AA53" s="553">
        <f t="shared" si="0"/>
        <v>0.05680613563516704</v>
      </c>
      <c r="AB53" s="552">
        <f>$E$31</f>
        <v>1531583</v>
      </c>
      <c r="AC53" s="644" t="s">
        <v>554</v>
      </c>
      <c r="AD53" s="458">
        <v>0.02961651414555221</v>
      </c>
      <c r="AE53" s="552">
        <f>$M$32</f>
        <v>746564160.52</v>
      </c>
    </row>
    <row r="54" spans="1:31" s="159" customFormat="1" ht="13.5" customHeight="1">
      <c r="A54" s="50"/>
      <c r="B54" s="18"/>
      <c r="C54" s="18"/>
      <c r="D54" s="18"/>
      <c r="E54" s="18"/>
      <c r="F54" s="18"/>
      <c r="G54" s="18"/>
      <c r="H54" s="18"/>
      <c r="I54" s="18"/>
      <c r="J54" s="18"/>
      <c r="K54" s="18"/>
      <c r="L54" s="18"/>
      <c r="M54" s="50"/>
      <c r="N54" s="110"/>
      <c r="O54" s="458"/>
      <c r="P54" s="51"/>
      <c r="Q54" s="6"/>
      <c r="R54" s="458"/>
      <c r="S54" s="51"/>
      <c r="Z54" s="159" t="s">
        <v>547</v>
      </c>
      <c r="AA54" s="553">
        <f t="shared" si="0"/>
        <v>0.04041922325240842</v>
      </c>
      <c r="AB54" s="552">
        <f>$E$18</f>
        <v>1089766</v>
      </c>
      <c r="AC54" s="159" t="s">
        <v>547</v>
      </c>
      <c r="AD54" s="458">
        <v>0.02822240880118837</v>
      </c>
      <c r="AE54" s="552">
        <f>$M$31</f>
        <v>711421973.26</v>
      </c>
    </row>
    <row r="55" spans="1:31" s="159" customFormat="1" ht="13.5" customHeight="1">
      <c r="A55" s="50"/>
      <c r="B55" s="18"/>
      <c r="C55" s="18"/>
      <c r="D55" s="18"/>
      <c r="E55" s="18"/>
      <c r="F55" s="18"/>
      <c r="G55" s="18"/>
      <c r="H55" s="18"/>
      <c r="I55" s="18"/>
      <c r="J55" s="18"/>
      <c r="K55" s="18"/>
      <c r="L55" s="18"/>
      <c r="M55" s="50"/>
      <c r="O55" s="458"/>
      <c r="P55" s="360"/>
      <c r="Q55" s="6"/>
      <c r="R55" s="458"/>
      <c r="S55" s="51"/>
      <c r="Z55" s="159" t="s">
        <v>544</v>
      </c>
      <c r="AA55" s="553">
        <f t="shared" si="0"/>
        <v>0.010208082412983484</v>
      </c>
      <c r="AB55" s="552">
        <f>$E$27</f>
        <v>275226</v>
      </c>
      <c r="AC55" s="159" t="s">
        <v>544</v>
      </c>
      <c r="AD55" s="458">
        <v>0.007754260753909582</v>
      </c>
      <c r="AE55" s="552">
        <f>$M$26</f>
        <v>183143344.37</v>
      </c>
    </row>
    <row r="56" spans="1:31" s="159" customFormat="1" ht="13.5" customHeight="1">
      <c r="A56" s="50"/>
      <c r="B56" s="18"/>
      <c r="C56" s="18"/>
      <c r="D56" s="18"/>
      <c r="E56" s="18"/>
      <c r="F56" s="18"/>
      <c r="G56" s="18"/>
      <c r="H56" s="18"/>
      <c r="I56" s="18"/>
      <c r="J56" s="18"/>
      <c r="K56" s="18"/>
      <c r="L56" s="18"/>
      <c r="M56" s="50"/>
      <c r="N56" s="6"/>
      <c r="O56" s="458"/>
      <c r="P56" s="51"/>
      <c r="R56" s="458"/>
      <c r="S56" s="360"/>
      <c r="Z56" s="159" t="s">
        <v>543</v>
      </c>
      <c r="AA56" s="553">
        <f t="shared" si="0"/>
        <v>0.00885311716002369</v>
      </c>
      <c r="AB56" s="552">
        <f>$E$36</f>
        <v>238694</v>
      </c>
      <c r="AC56" s="159" t="s">
        <v>543</v>
      </c>
      <c r="AD56" s="458">
        <v>0.007265373474960077</v>
      </c>
      <c r="AE56" s="552">
        <f>$M$24</f>
        <v>195467067.52</v>
      </c>
    </row>
    <row r="57" spans="1:31" s="159" customFormat="1" ht="13.5" customHeight="1">
      <c r="A57" s="50"/>
      <c r="B57" s="18"/>
      <c r="C57" s="18"/>
      <c r="D57" s="18"/>
      <c r="E57" s="18"/>
      <c r="F57" s="18"/>
      <c r="G57" s="18"/>
      <c r="H57" s="18"/>
      <c r="I57" s="18"/>
      <c r="J57" s="18"/>
      <c r="K57" s="18"/>
      <c r="L57" s="18"/>
      <c r="M57" s="50"/>
      <c r="N57" s="6"/>
      <c r="O57" s="458"/>
      <c r="P57" s="51"/>
      <c r="Q57" s="110"/>
      <c r="R57" s="458"/>
      <c r="S57" s="51"/>
      <c r="W57" s="881"/>
      <c r="Z57" s="159" t="s">
        <v>151</v>
      </c>
      <c r="AA57" s="553">
        <f aca="true" t="shared" si="1" ref="AA57:AA68">AB57/$AB$47</f>
        <v>0.028150541787670656</v>
      </c>
      <c r="AB57" s="552">
        <f>SUM($AB$58:$AB$68)</f>
        <v>758983</v>
      </c>
      <c r="AC57" s="159" t="s">
        <v>151</v>
      </c>
      <c r="AD57" s="458">
        <f aca="true" t="shared" si="2" ref="AD57:AD68">AE57/$AE$47</f>
        <v>0.022686787498288983</v>
      </c>
      <c r="AE57" s="552">
        <f>SUM($AE$58:$AE$68)</f>
        <v>571881700.1999999</v>
      </c>
    </row>
    <row r="58" spans="1:31" s="159" customFormat="1" ht="13.5" customHeight="1">
      <c r="A58" s="50"/>
      <c r="B58" s="18"/>
      <c r="C58" s="18"/>
      <c r="D58" s="18"/>
      <c r="E58" s="18"/>
      <c r="F58" s="18"/>
      <c r="G58" s="18"/>
      <c r="H58" s="18"/>
      <c r="I58" s="18"/>
      <c r="J58" s="18"/>
      <c r="K58" s="18"/>
      <c r="L58" s="18"/>
      <c r="M58" s="50"/>
      <c r="N58" s="6"/>
      <c r="O58" s="458"/>
      <c r="P58" s="51"/>
      <c r="Q58" s="6"/>
      <c r="R58" s="458"/>
      <c r="S58" s="51"/>
      <c r="Z58" s="159" t="s">
        <v>552</v>
      </c>
      <c r="AA58" s="553">
        <f t="shared" si="1"/>
        <v>0.0059041056834323894</v>
      </c>
      <c r="AB58" s="552">
        <f>$E$24</f>
        <v>159184</v>
      </c>
      <c r="AC58" s="159" t="s">
        <v>546</v>
      </c>
      <c r="AD58" s="458">
        <f t="shared" si="2"/>
        <v>0.004392330146464634</v>
      </c>
      <c r="AE58" s="552">
        <f>$M$36</f>
        <v>110720534.24</v>
      </c>
    </row>
    <row r="59" spans="1:31" s="159" customFormat="1" ht="13.5" customHeight="1">
      <c r="A59" s="50"/>
      <c r="B59" s="18"/>
      <c r="C59" s="18"/>
      <c r="D59" s="18"/>
      <c r="E59" s="18"/>
      <c r="F59" s="18"/>
      <c r="G59" s="18"/>
      <c r="H59" s="18"/>
      <c r="I59" s="18"/>
      <c r="J59" s="18"/>
      <c r="K59" s="18"/>
      <c r="L59" s="18"/>
      <c r="M59" s="50"/>
      <c r="N59" s="6"/>
      <c r="O59" s="458"/>
      <c r="P59" s="51"/>
      <c r="Q59" s="6"/>
      <c r="R59" s="458"/>
      <c r="S59" s="51"/>
      <c r="Z59" s="159" t="s">
        <v>550</v>
      </c>
      <c r="AA59" s="553">
        <f t="shared" si="1"/>
        <v>0.0060990126801559125</v>
      </c>
      <c r="AB59" s="552">
        <f>$E$26</f>
        <v>164439</v>
      </c>
      <c r="AC59" s="159" t="s">
        <v>553</v>
      </c>
      <c r="AD59" s="458">
        <f t="shared" si="2"/>
        <v>0.0066694841900464645</v>
      </c>
      <c r="AE59" s="552">
        <f>$M$27</f>
        <v>168122346.91</v>
      </c>
    </row>
    <row r="60" spans="1:31" s="159" customFormat="1" ht="13.5" customHeight="1">
      <c r="A60" s="50"/>
      <c r="B60" s="18"/>
      <c r="C60" s="18"/>
      <c r="D60" s="18"/>
      <c r="E60" s="18"/>
      <c r="F60" s="18"/>
      <c r="G60" s="18"/>
      <c r="H60" s="18"/>
      <c r="I60" s="18"/>
      <c r="J60" s="18"/>
      <c r="K60" s="18"/>
      <c r="L60" s="18"/>
      <c r="M60" s="50"/>
      <c r="N60" s="6"/>
      <c r="O60" s="458"/>
      <c r="P60" s="51"/>
      <c r="Q60" s="6"/>
      <c r="R60" s="458"/>
      <c r="S60" s="51"/>
      <c r="Z60" s="159" t="s">
        <v>551</v>
      </c>
      <c r="AA60" s="553">
        <f t="shared" si="1"/>
        <v>0.004703879153656331</v>
      </c>
      <c r="AB60" s="552">
        <f>$E$25</f>
        <v>126824</v>
      </c>
      <c r="AC60" s="159" t="s">
        <v>551</v>
      </c>
      <c r="AD60" s="458">
        <f t="shared" si="2"/>
        <v>0.005405717971811095</v>
      </c>
      <c r="AE60" s="552">
        <f>$M$25</f>
        <v>136265709.05</v>
      </c>
    </row>
    <row r="61" spans="1:31" s="159" customFormat="1" ht="13.5" customHeight="1">
      <c r="A61" s="50"/>
      <c r="B61" s="18"/>
      <c r="C61" s="18"/>
      <c r="D61" s="18"/>
      <c r="E61" s="18"/>
      <c r="F61" s="18"/>
      <c r="G61" s="18"/>
      <c r="H61" s="18"/>
      <c r="I61" s="18"/>
      <c r="J61" s="18"/>
      <c r="K61" s="18"/>
      <c r="L61" s="18"/>
      <c r="M61" s="50"/>
      <c r="N61" s="6"/>
      <c r="O61" s="458"/>
      <c r="P61" s="51"/>
      <c r="Q61" s="6"/>
      <c r="R61" s="458"/>
      <c r="S61" s="51"/>
      <c r="Z61" s="159" t="s">
        <v>545</v>
      </c>
      <c r="AA61" s="553">
        <f t="shared" si="1"/>
        <v>0.0031888342436349327</v>
      </c>
      <c r="AB61" s="552">
        <f>$E$35</f>
        <v>85976</v>
      </c>
      <c r="AC61" s="159" t="s">
        <v>545</v>
      </c>
      <c r="AD61" s="458">
        <f t="shared" si="2"/>
        <v>0.001585128688343435</v>
      </c>
      <c r="AE61" s="552">
        <f>$M$35</f>
        <v>39957446.129999995</v>
      </c>
    </row>
    <row r="62" spans="1:31" s="159" customFormat="1" ht="13.5" customHeight="1">
      <c r="A62" s="50"/>
      <c r="B62" s="18"/>
      <c r="C62" s="18"/>
      <c r="D62" s="18"/>
      <c r="E62" s="18"/>
      <c r="F62" s="18"/>
      <c r="G62" s="18"/>
      <c r="H62" s="18"/>
      <c r="I62" s="18"/>
      <c r="J62" s="18"/>
      <c r="K62" s="18"/>
      <c r="L62" s="18"/>
      <c r="M62" s="50"/>
      <c r="O62" s="458"/>
      <c r="P62" s="360"/>
      <c r="R62" s="458"/>
      <c r="S62" s="360"/>
      <c r="Z62" s="159" t="s">
        <v>192</v>
      </c>
      <c r="AA62" s="553">
        <f t="shared" si="1"/>
        <v>0.0027765067302999375</v>
      </c>
      <c r="AB62" s="552">
        <f>$E$28</f>
        <v>74859</v>
      </c>
      <c r="AC62" s="159" t="s">
        <v>489</v>
      </c>
      <c r="AD62" s="458">
        <f t="shared" si="2"/>
        <v>0.0007073873701131924</v>
      </c>
      <c r="AE62" s="552">
        <f>$M$37</f>
        <v>17831607.580000002</v>
      </c>
    </row>
    <row r="63" spans="1:31" s="159" customFormat="1" ht="13.5" customHeight="1">
      <c r="A63" s="50"/>
      <c r="B63" s="18"/>
      <c r="C63" s="18"/>
      <c r="D63" s="18"/>
      <c r="E63" s="18"/>
      <c r="F63" s="18"/>
      <c r="G63" s="18"/>
      <c r="H63" s="18"/>
      <c r="I63" s="18"/>
      <c r="J63" s="18"/>
      <c r="K63" s="18"/>
      <c r="L63" s="18"/>
      <c r="M63" s="50"/>
      <c r="N63" s="6"/>
      <c r="O63" s="458"/>
      <c r="P63" s="51"/>
      <c r="Q63" s="6"/>
      <c r="R63" s="458"/>
      <c r="S63" s="51"/>
      <c r="Z63" s="159" t="s">
        <v>189</v>
      </c>
      <c r="AA63" s="553">
        <f t="shared" si="1"/>
        <v>0.002629260150472652</v>
      </c>
      <c r="AB63" s="552">
        <f>$E$21</f>
        <v>70889</v>
      </c>
      <c r="AC63" s="159" t="s">
        <v>189</v>
      </c>
      <c r="AD63" s="458">
        <f t="shared" si="2"/>
        <v>0.001643458035919706</v>
      </c>
      <c r="AE63" s="552">
        <f>$M$21</f>
        <v>41427794.739999995</v>
      </c>
    </row>
    <row r="64" spans="1:31" s="159" customFormat="1" ht="13.5" customHeight="1">
      <c r="A64" s="50"/>
      <c r="B64" s="18"/>
      <c r="C64" s="18"/>
      <c r="D64" s="18"/>
      <c r="E64" s="18"/>
      <c r="F64" s="18"/>
      <c r="G64" s="18"/>
      <c r="H64" s="18"/>
      <c r="I64" s="18"/>
      <c r="J64" s="18"/>
      <c r="K64" s="18"/>
      <c r="L64" s="18"/>
      <c r="M64" s="50"/>
      <c r="O64" s="458"/>
      <c r="P64" s="360"/>
      <c r="Q64" s="6"/>
      <c r="R64" s="458"/>
      <c r="S64" s="51"/>
      <c r="Z64" s="159" t="s">
        <v>578</v>
      </c>
      <c r="AA64" s="553">
        <f t="shared" si="1"/>
        <v>0.0009795791989467085</v>
      </c>
      <c r="AB64" s="552">
        <f>$E$20</f>
        <v>26411</v>
      </c>
      <c r="AC64" s="159" t="s">
        <v>578</v>
      </c>
      <c r="AD64" s="458">
        <f t="shared" si="2"/>
        <v>0.0008385030590034477</v>
      </c>
      <c r="AE64" s="552">
        <f>$M$20</f>
        <v>21136732.340000004</v>
      </c>
    </row>
    <row r="65" spans="1:31" s="159" customFormat="1" ht="13.5" customHeight="1">
      <c r="A65" s="50"/>
      <c r="B65" s="18"/>
      <c r="C65" s="18"/>
      <c r="D65" s="18"/>
      <c r="E65" s="18"/>
      <c r="F65" s="18"/>
      <c r="G65" s="18"/>
      <c r="H65" s="18"/>
      <c r="I65" s="18"/>
      <c r="J65" s="18"/>
      <c r="K65" s="18"/>
      <c r="L65" s="18"/>
      <c r="M65" s="50"/>
      <c r="N65" s="18"/>
      <c r="O65" s="458"/>
      <c r="P65" s="51"/>
      <c r="R65" s="458"/>
      <c r="S65" s="360"/>
      <c r="Z65" s="159" t="s">
        <v>591</v>
      </c>
      <c r="AA65" s="553">
        <f t="shared" si="1"/>
        <v>0.0009355164944543118</v>
      </c>
      <c r="AB65" s="552">
        <f>$E$19</f>
        <v>25223</v>
      </c>
      <c r="AC65" s="159" t="s">
        <v>192</v>
      </c>
      <c r="AD65" s="458">
        <f t="shared" si="2"/>
        <v>0.00036989875507831494</v>
      </c>
      <c r="AE65" s="552">
        <f>$M$28</f>
        <v>9324296.31</v>
      </c>
    </row>
    <row r="66" spans="1:31" s="159" customFormat="1" ht="13.5" customHeight="1">
      <c r="A66" s="50"/>
      <c r="B66" s="18"/>
      <c r="C66" s="18"/>
      <c r="D66" s="18"/>
      <c r="E66" s="18"/>
      <c r="F66" s="18"/>
      <c r="G66" s="18"/>
      <c r="H66" s="18"/>
      <c r="I66" s="18"/>
      <c r="J66" s="18"/>
      <c r="K66" s="18"/>
      <c r="L66" s="18"/>
      <c r="M66" s="50"/>
      <c r="N66" s="110"/>
      <c r="O66" s="458"/>
      <c r="P66" s="51"/>
      <c r="Q66" s="110"/>
      <c r="R66" s="458"/>
      <c r="S66" s="51"/>
      <c r="Z66" s="159" t="s">
        <v>154</v>
      </c>
      <c r="AA66" s="553">
        <f t="shared" si="1"/>
        <v>0.0005510063450665367</v>
      </c>
      <c r="AB66" s="552">
        <f>$E$33</f>
        <v>14856</v>
      </c>
      <c r="AC66" s="159" t="s">
        <v>154</v>
      </c>
      <c r="AD66" s="458">
        <f t="shared" si="2"/>
        <v>0.0005062985903877625</v>
      </c>
      <c r="AE66" s="552">
        <f>$M$33</f>
        <v>12762622.24</v>
      </c>
    </row>
    <row r="67" spans="1:31" s="159" customFormat="1" ht="13.5" customHeight="1">
      <c r="A67" s="50"/>
      <c r="B67" s="18"/>
      <c r="C67" s="18"/>
      <c r="D67" s="18"/>
      <c r="E67" s="18"/>
      <c r="F67" s="18"/>
      <c r="G67" s="18"/>
      <c r="H67" s="18"/>
      <c r="I67" s="18"/>
      <c r="J67" s="18"/>
      <c r="K67" s="18"/>
      <c r="L67" s="18"/>
      <c r="M67" s="50"/>
      <c r="N67" s="18"/>
      <c r="O67" s="18"/>
      <c r="P67" s="18"/>
      <c r="Q67" s="359"/>
      <c r="Z67" s="159" t="s">
        <v>489</v>
      </c>
      <c r="AA67" s="553">
        <f t="shared" si="1"/>
        <v>0.00035750876144967337</v>
      </c>
      <c r="AB67" s="552">
        <f>$E$37</f>
        <v>9639</v>
      </c>
      <c r="AC67" s="159" t="s">
        <v>591</v>
      </c>
      <c r="AD67" s="458">
        <f t="shared" si="2"/>
        <v>0.0005566281199860453</v>
      </c>
      <c r="AE67" s="552">
        <f>$M$19</f>
        <v>14031313.850000001</v>
      </c>
    </row>
    <row r="68" spans="1:31" s="159" customFormat="1" ht="13.5" customHeight="1">
      <c r="A68" s="50"/>
      <c r="B68" s="18"/>
      <c r="C68" s="18"/>
      <c r="D68" s="18"/>
      <c r="E68" s="18"/>
      <c r="F68" s="18"/>
      <c r="G68" s="18"/>
      <c r="H68" s="18"/>
      <c r="I68" s="18"/>
      <c r="J68" s="18"/>
      <c r="K68" s="18"/>
      <c r="L68" s="18"/>
      <c r="M68" s="50"/>
      <c r="N68" s="18"/>
      <c r="O68" s="18"/>
      <c r="P68" s="18"/>
      <c r="Q68" s="18"/>
      <c r="R68" s="51"/>
      <c r="Z68" s="159" t="s">
        <v>151</v>
      </c>
      <c r="AA68" s="553">
        <f t="shared" si="1"/>
        <v>2.533234610126848E-05</v>
      </c>
      <c r="AB68" s="552">
        <f>E22</f>
        <v>683</v>
      </c>
      <c r="AC68" s="159" t="s">
        <v>151</v>
      </c>
      <c r="AD68" s="458">
        <f t="shared" si="2"/>
        <v>1.1952571134890026E-05</v>
      </c>
      <c r="AE68" s="552">
        <f>$M$22</f>
        <v>301296.81</v>
      </c>
    </row>
    <row r="69" spans="1:18" s="159" customFormat="1" ht="13.5" customHeight="1">
      <c r="A69" s="50"/>
      <c r="B69" s="18"/>
      <c r="C69" s="18"/>
      <c r="D69" s="18"/>
      <c r="E69" s="18"/>
      <c r="F69" s="18"/>
      <c r="G69" s="18"/>
      <c r="H69" s="18"/>
      <c r="I69" s="18"/>
      <c r="J69" s="18"/>
      <c r="K69" s="18"/>
      <c r="L69" s="18"/>
      <c r="M69" s="50"/>
      <c r="N69" s="18"/>
      <c r="O69" s="18"/>
      <c r="P69" s="18"/>
      <c r="R69" s="360"/>
    </row>
    <row r="70" spans="1:29" s="159" customFormat="1" ht="13.5" customHeight="1">
      <c r="A70" s="50"/>
      <c r="B70" s="18"/>
      <c r="C70" s="18"/>
      <c r="D70" s="18"/>
      <c r="E70" s="18"/>
      <c r="F70" s="18"/>
      <c r="G70" s="18"/>
      <c r="H70" s="18"/>
      <c r="I70" s="18"/>
      <c r="J70" s="18"/>
      <c r="K70" s="18"/>
      <c r="L70" s="18"/>
      <c r="M70" s="50"/>
      <c r="N70" s="18"/>
      <c r="O70" s="18"/>
      <c r="P70" s="18"/>
      <c r="AC70" s="359" t="s">
        <v>35</v>
      </c>
    </row>
    <row r="71" spans="1:30" s="159" customFormat="1" ht="13.5" customHeight="1">
      <c r="A71" s="50"/>
      <c r="B71" s="18"/>
      <c r="C71" s="18"/>
      <c r="D71" s="18"/>
      <c r="E71" s="18"/>
      <c r="F71" s="18"/>
      <c r="G71" s="18"/>
      <c r="H71" s="18"/>
      <c r="I71" s="18"/>
      <c r="J71" s="18"/>
      <c r="K71" s="18"/>
      <c r="L71" s="18"/>
      <c r="M71" s="50"/>
      <c r="N71" s="18"/>
      <c r="O71" s="18"/>
      <c r="P71" s="18"/>
      <c r="Q71" s="359"/>
      <c r="AC71" s="159" t="s">
        <v>38</v>
      </c>
      <c r="AD71" s="360">
        <f>J9</f>
        <v>18844326</v>
      </c>
    </row>
    <row r="72" spans="1:30" s="159" customFormat="1" ht="13.5" customHeight="1">
      <c r="A72" s="50"/>
      <c r="B72" s="18"/>
      <c r="C72" s="18"/>
      <c r="D72" s="18"/>
      <c r="E72" s="18"/>
      <c r="F72" s="18"/>
      <c r="G72" s="18"/>
      <c r="H72" s="18"/>
      <c r="I72" s="18"/>
      <c r="J72" s="18"/>
      <c r="K72" s="18"/>
      <c r="L72" s="18"/>
      <c r="M72" s="50"/>
      <c r="N72" s="18"/>
      <c r="O72" s="18"/>
      <c r="P72" s="18"/>
      <c r="Q72" s="18"/>
      <c r="R72" s="360"/>
      <c r="AC72" s="159" t="s">
        <v>39</v>
      </c>
      <c r="AD72" s="360">
        <f>K9</f>
        <v>8117251</v>
      </c>
    </row>
    <row r="73" spans="1:18" s="159" customFormat="1" ht="13.5" customHeight="1">
      <c r="A73" s="50"/>
      <c r="B73" s="18"/>
      <c r="C73" s="18"/>
      <c r="D73" s="18"/>
      <c r="E73" s="18"/>
      <c r="F73" s="18"/>
      <c r="G73" s="18"/>
      <c r="H73" s="18"/>
      <c r="I73" s="18"/>
      <c r="J73" s="18"/>
      <c r="K73" s="18"/>
      <c r="L73" s="18"/>
      <c r="M73" s="50"/>
      <c r="N73" s="18"/>
      <c r="O73" s="18"/>
      <c r="P73" s="18"/>
      <c r="R73" s="360"/>
    </row>
    <row r="74" s="159" customFormat="1" ht="13.5" customHeight="1">
      <c r="AC74" s="359" t="s">
        <v>310</v>
      </c>
    </row>
    <row r="75" spans="29:30" s="159" customFormat="1" ht="13.5" customHeight="1">
      <c r="AC75" s="159" t="s">
        <v>38</v>
      </c>
      <c r="AD75" s="360">
        <f>R9</f>
        <v>19926996975.210007</v>
      </c>
    </row>
    <row r="76" spans="29:30" s="159" customFormat="1" ht="13.5" customHeight="1">
      <c r="AC76" s="159" t="s">
        <v>39</v>
      </c>
      <c r="AD76" s="360">
        <f>S9</f>
        <v>5280701569.29</v>
      </c>
    </row>
    <row r="77" s="159" customFormat="1" ht="13.5" customHeight="1"/>
    <row r="78" s="159" customFormat="1" ht="13.5" customHeight="1"/>
    <row r="79" s="159" customFormat="1" ht="13.5" customHeight="1"/>
    <row r="80" s="159" customFormat="1" ht="13.5" customHeight="1"/>
    <row r="81" s="159" customFormat="1" ht="13.5" customHeight="1"/>
    <row r="82" s="159" customFormat="1" ht="13.5" customHeight="1"/>
    <row r="83" spans="27:28" s="159" customFormat="1" ht="13.5" customHeight="1">
      <c r="AA83" s="159" t="s">
        <v>187</v>
      </c>
      <c r="AB83" s="751">
        <f>E13</f>
        <v>7823611</v>
      </c>
    </row>
    <row r="84" spans="27:28" s="159" customFormat="1" ht="13.5" customHeight="1">
      <c r="AA84" s="159" t="s">
        <v>188</v>
      </c>
      <c r="AB84" s="751">
        <f>E14</f>
        <v>2894979</v>
      </c>
    </row>
    <row r="85" spans="27:28" s="159" customFormat="1" ht="13.5" customHeight="1">
      <c r="AA85" s="159" t="s">
        <v>207</v>
      </c>
      <c r="AB85" s="751">
        <f>E15</f>
        <v>4301586</v>
      </c>
    </row>
    <row r="86" ht="6.75" customHeight="1"/>
    <row r="87" ht="13.5" customHeight="1">
      <c r="M87" s="551"/>
    </row>
    <row r="125" ht="12.75">
      <c r="C125" s="645"/>
    </row>
  </sheetData>
  <mergeCells count="21">
    <mergeCell ref="E6:E7"/>
    <mergeCell ref="I6:I7"/>
    <mergeCell ref="A37:C37"/>
    <mergeCell ref="M38:N38"/>
    <mergeCell ref="A5:C7"/>
    <mergeCell ref="U6:U7"/>
    <mergeCell ref="M6:M7"/>
    <mergeCell ref="N6:N7"/>
    <mergeCell ref="O6:O7"/>
    <mergeCell ref="P6:P7"/>
    <mergeCell ref="Q6:Q7"/>
    <mergeCell ref="C3:J3"/>
    <mergeCell ref="M5:S5"/>
    <mergeCell ref="U5:W5"/>
    <mergeCell ref="V6:W6"/>
    <mergeCell ref="R6:S6"/>
    <mergeCell ref="J6:K6"/>
    <mergeCell ref="F6:F7"/>
    <mergeCell ref="E5:K5"/>
    <mergeCell ref="G6:G7"/>
    <mergeCell ref="H6:H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S125"/>
  <sheetViews>
    <sheetView showGridLines="0" workbookViewId="0" topLeftCell="A11">
      <selection activeCell="E9" sqref="E9:Q30"/>
    </sheetView>
  </sheetViews>
  <sheetFormatPr defaultColWidth="9.140625" defaultRowHeight="12.75"/>
  <cols>
    <col min="1" max="1" width="5.7109375" style="66" customWidth="1"/>
    <col min="2" max="2" width="0.85546875" style="66" customWidth="1"/>
    <col min="3" max="3" width="7.421875" style="66" customWidth="1"/>
    <col min="4" max="4" width="0.85546875" style="66" customWidth="1"/>
    <col min="5" max="5" width="8.7109375" style="66" bestFit="1" customWidth="1"/>
    <col min="6" max="6" width="5.7109375" style="66" customWidth="1"/>
    <col min="7" max="7" width="8.421875" style="66" customWidth="1"/>
    <col min="8" max="8" width="8.7109375" style="66" bestFit="1" customWidth="1"/>
    <col min="9" max="9" width="10.140625" style="66" customWidth="1"/>
    <col min="10" max="10" width="7.8515625" style="66" customWidth="1"/>
    <col min="11" max="11" width="0.85546875" style="66" customWidth="1"/>
    <col min="12" max="12" width="11.57421875" style="66" customWidth="1"/>
    <col min="13" max="13" width="5.57421875" style="66" customWidth="1"/>
    <col min="14" max="14" width="8.8515625" style="66" customWidth="1"/>
    <col min="15" max="15" width="11.57421875" style="66" customWidth="1"/>
    <col min="16" max="16" width="10.57421875" style="66" customWidth="1"/>
    <col min="17" max="17" width="9.7109375" style="66" customWidth="1"/>
    <col min="18" max="18" width="6.140625" style="66" customWidth="1"/>
    <col min="19" max="16384" width="11.57421875" style="66" customWidth="1"/>
  </cols>
  <sheetData>
    <row r="1" spans="1:17" s="18" customFormat="1" ht="16.5" customHeight="1">
      <c r="A1" s="64" t="str">
        <f>'01'!A1</f>
        <v>Boletim Estatístico da Previdência Social - Vol. 14 Nº 11</v>
      </c>
      <c r="B1" s="64"/>
      <c r="D1" s="45"/>
      <c r="E1" s="45"/>
      <c r="F1" s="45"/>
      <c r="G1" s="45"/>
      <c r="H1" s="45"/>
      <c r="I1" s="45"/>
      <c r="J1" s="45"/>
      <c r="K1" s="45"/>
      <c r="L1" s="45"/>
      <c r="M1" s="45"/>
      <c r="N1" s="45"/>
      <c r="O1" s="45"/>
      <c r="P1" s="45"/>
      <c r="Q1" s="162" t="str">
        <f>'01'!L1</f>
        <v>Novembro/2009</v>
      </c>
    </row>
    <row r="2" spans="4:18" ht="9" customHeight="1">
      <c r="D2" s="67"/>
      <c r="E2" s="67"/>
      <c r="F2" s="67"/>
      <c r="G2" s="67"/>
      <c r="H2" s="67"/>
      <c r="I2" s="67"/>
      <c r="J2" s="67"/>
      <c r="K2" s="67"/>
      <c r="L2" s="67"/>
      <c r="M2" s="67"/>
      <c r="N2" s="67"/>
      <c r="O2" s="67"/>
      <c r="P2" s="67"/>
      <c r="Q2" s="67"/>
      <c r="R2" s="1"/>
    </row>
    <row r="3" spans="1:17" ht="15" customHeight="1">
      <c r="A3" s="900" t="s">
        <v>316</v>
      </c>
      <c r="B3" s="175"/>
      <c r="C3" s="1127" t="s">
        <v>317</v>
      </c>
      <c r="D3" s="1128"/>
      <c r="E3" s="1128"/>
      <c r="F3" s="1128"/>
      <c r="G3" s="1128"/>
      <c r="H3" s="1128"/>
      <c r="I3" s="1128"/>
      <c r="J3" s="1128"/>
      <c r="K3" s="1128"/>
      <c r="L3" s="1128"/>
      <c r="M3" s="1129"/>
      <c r="N3"/>
      <c r="O3" s="402"/>
      <c r="P3"/>
      <c r="Q3"/>
    </row>
    <row r="4" spans="1:17" s="94" customFormat="1" ht="9" customHeight="1">
      <c r="A4" s="326"/>
      <c r="B4" s="197"/>
      <c r="C4" s="198"/>
      <c r="D4" s="198"/>
      <c r="E4" s="198"/>
      <c r="F4" s="198"/>
      <c r="G4" s="198"/>
      <c r="H4" s="198"/>
      <c r="I4" s="198"/>
      <c r="J4" s="198"/>
      <c r="K4" s="198"/>
      <c r="L4" s="198"/>
      <c r="M4" s="198"/>
      <c r="N4" s="198"/>
      <c r="O4" s="198"/>
      <c r="P4" s="198"/>
      <c r="Q4" s="198"/>
    </row>
    <row r="5" spans="1:17" s="117" customFormat="1" ht="15" customHeight="1">
      <c r="A5" s="1170" t="s">
        <v>707</v>
      </c>
      <c r="B5" s="1171"/>
      <c r="C5" s="1172"/>
      <c r="D5" s="574"/>
      <c r="E5" s="1165" t="s">
        <v>108</v>
      </c>
      <c r="F5" s="1166"/>
      <c r="G5" s="1166"/>
      <c r="H5" s="1166"/>
      <c r="I5" s="1166"/>
      <c r="J5" s="1167"/>
      <c r="K5" s="580"/>
      <c r="L5" s="1165" t="s">
        <v>109</v>
      </c>
      <c r="M5" s="1166"/>
      <c r="N5" s="1166"/>
      <c r="O5" s="1166"/>
      <c r="P5" s="1166"/>
      <c r="Q5" s="1167"/>
    </row>
    <row r="6" spans="1:17" s="117" customFormat="1" ht="16.5" customHeight="1">
      <c r="A6" s="1173"/>
      <c r="B6" s="1174"/>
      <c r="C6" s="1175"/>
      <c r="D6" s="574"/>
      <c r="E6" s="1168" t="s">
        <v>129</v>
      </c>
      <c r="F6" s="1161" t="s">
        <v>302</v>
      </c>
      <c r="G6" s="1161" t="s">
        <v>303</v>
      </c>
      <c r="H6" s="1161" t="s">
        <v>299</v>
      </c>
      <c r="I6" s="1161" t="s">
        <v>152</v>
      </c>
      <c r="J6" s="1163" t="s">
        <v>489</v>
      </c>
      <c r="K6" s="581"/>
      <c r="L6" s="1168" t="s">
        <v>129</v>
      </c>
      <c r="M6" s="1161" t="s">
        <v>302</v>
      </c>
      <c r="N6" s="1161" t="s">
        <v>303</v>
      </c>
      <c r="O6" s="1161" t="s">
        <v>299</v>
      </c>
      <c r="P6" s="1161" t="s">
        <v>152</v>
      </c>
      <c r="Q6" s="1163" t="s">
        <v>489</v>
      </c>
    </row>
    <row r="7" spans="1:17" s="117" customFormat="1" ht="16.5" customHeight="1">
      <c r="A7" s="1176"/>
      <c r="B7" s="1177"/>
      <c r="C7" s="1178"/>
      <c r="D7" s="574"/>
      <c r="E7" s="1169"/>
      <c r="F7" s="1162"/>
      <c r="G7" s="1162"/>
      <c r="H7" s="1162"/>
      <c r="I7" s="1162"/>
      <c r="J7" s="1164"/>
      <c r="K7" s="581"/>
      <c r="L7" s="1169"/>
      <c r="M7" s="1162"/>
      <c r="N7" s="1162"/>
      <c r="O7" s="1162"/>
      <c r="P7" s="1162"/>
      <c r="Q7" s="1164"/>
    </row>
    <row r="8" spans="1:17" s="117" customFormat="1" ht="6" customHeight="1">
      <c r="A8" s="45"/>
      <c r="D8" s="45"/>
      <c r="E8" s="45"/>
      <c r="F8" s="45"/>
      <c r="G8" s="45"/>
      <c r="H8" s="45"/>
      <c r="I8" s="45"/>
      <c r="J8" s="45"/>
      <c r="K8" s="159"/>
      <c r="L8" s="45"/>
      <c r="M8" s="45"/>
      <c r="N8" s="45"/>
      <c r="O8" s="45"/>
      <c r="P8" s="45"/>
      <c r="Q8" s="45"/>
    </row>
    <row r="9" spans="1:19" s="150" customFormat="1" ht="14.25" customHeight="1">
      <c r="A9" s="294" t="s">
        <v>48</v>
      </c>
      <c r="B9" s="295"/>
      <c r="C9" s="296"/>
      <c r="D9" s="149"/>
      <c r="E9" s="717">
        <v>26961577</v>
      </c>
      <c r="F9" s="711">
        <v>100</v>
      </c>
      <c r="G9" s="711" t="s">
        <v>193</v>
      </c>
      <c r="H9" s="720">
        <v>23471941</v>
      </c>
      <c r="I9" s="720">
        <v>3479997</v>
      </c>
      <c r="J9" s="721">
        <v>9639</v>
      </c>
      <c r="K9" s="751"/>
      <c r="L9" s="717">
        <v>18432007764.660004</v>
      </c>
      <c r="M9" s="711">
        <v>100</v>
      </c>
      <c r="N9" s="711" t="s">
        <v>193</v>
      </c>
      <c r="O9" s="720">
        <v>16795211854.84</v>
      </c>
      <c r="P9" s="720">
        <v>1623396133.3600001</v>
      </c>
      <c r="Q9" s="721">
        <v>13399776.459999999</v>
      </c>
      <c r="R9" s="47"/>
      <c r="S9" s="47"/>
    </row>
    <row r="10" spans="1:17" s="117" customFormat="1" ht="14.25" customHeight="1">
      <c r="A10" s="297" t="s">
        <v>49</v>
      </c>
      <c r="B10" s="89"/>
      <c r="C10" s="298"/>
      <c r="E10" s="718">
        <v>600551</v>
      </c>
      <c r="F10" s="713">
        <v>2.2274327647822676</v>
      </c>
      <c r="G10" s="713">
        <v>2.2274327647822676</v>
      </c>
      <c r="H10" s="722">
        <v>595484</v>
      </c>
      <c r="I10" s="722">
        <v>4936</v>
      </c>
      <c r="J10" s="723">
        <v>131</v>
      </c>
      <c r="K10" s="722"/>
      <c r="L10" s="718">
        <v>142535340.32000002</v>
      </c>
      <c r="M10" s="713">
        <v>0.7733033869120076</v>
      </c>
      <c r="N10" s="713">
        <v>0.7733033869120076</v>
      </c>
      <c r="O10" s="722">
        <v>141856134.33</v>
      </c>
      <c r="P10" s="722">
        <v>645142.88</v>
      </c>
      <c r="Q10" s="723">
        <v>34063.11</v>
      </c>
    </row>
    <row r="11" spans="1:17" s="117" customFormat="1" ht="14.25" customHeight="1">
      <c r="A11" s="299" t="s">
        <v>50</v>
      </c>
      <c r="B11" s="143"/>
      <c r="C11" s="300"/>
      <c r="E11" s="718">
        <v>17980883</v>
      </c>
      <c r="F11" s="713">
        <v>66.69076886711782</v>
      </c>
      <c r="G11" s="713">
        <v>68.91820163190009</v>
      </c>
      <c r="H11" s="722">
        <v>14517160</v>
      </c>
      <c r="I11" s="722">
        <v>3460203</v>
      </c>
      <c r="J11" s="723">
        <v>3520</v>
      </c>
      <c r="K11" s="722"/>
      <c r="L11" s="718">
        <v>8361110595</v>
      </c>
      <c r="M11" s="713">
        <v>45.361909032128864</v>
      </c>
      <c r="N11" s="713">
        <v>46.13521241904087</v>
      </c>
      <c r="O11" s="722">
        <v>6750479400</v>
      </c>
      <c r="P11" s="722">
        <v>1608994395</v>
      </c>
      <c r="Q11" s="723">
        <v>1636800</v>
      </c>
    </row>
    <row r="12" spans="1:17" s="117" customFormat="1" ht="14.25" customHeight="1">
      <c r="A12" s="297" t="s">
        <v>51</v>
      </c>
      <c r="B12" s="89"/>
      <c r="C12" s="298"/>
      <c r="E12" s="718">
        <v>3649761</v>
      </c>
      <c r="F12" s="713">
        <v>13.536897340982687</v>
      </c>
      <c r="G12" s="713">
        <v>82.45509897288278</v>
      </c>
      <c r="H12" s="722">
        <v>3630813</v>
      </c>
      <c r="I12" s="722">
        <v>14849</v>
      </c>
      <c r="J12" s="723">
        <v>4099</v>
      </c>
      <c r="K12" s="722"/>
      <c r="L12" s="718">
        <v>2448040714.2200003</v>
      </c>
      <c r="M12" s="713">
        <v>13.281465293833424</v>
      </c>
      <c r="N12" s="713">
        <v>59.41667771287429</v>
      </c>
      <c r="O12" s="722">
        <v>2431098946.9500003</v>
      </c>
      <c r="P12" s="722">
        <v>13745883.77</v>
      </c>
      <c r="Q12" s="723">
        <v>3195883.5</v>
      </c>
    </row>
    <row r="13" spans="1:17" s="117" customFormat="1" ht="14.25" customHeight="1">
      <c r="A13" s="299" t="s">
        <v>52</v>
      </c>
      <c r="B13" s="143"/>
      <c r="C13" s="300"/>
      <c r="E13" s="718">
        <v>1967727</v>
      </c>
      <c r="F13" s="713">
        <v>7.2982637477028875</v>
      </c>
      <c r="G13" s="713">
        <v>89.75336272058567</v>
      </c>
      <c r="H13" s="722">
        <v>1967412</v>
      </c>
      <c r="I13" s="722">
        <v>7</v>
      </c>
      <c r="J13" s="723">
        <v>308</v>
      </c>
      <c r="K13" s="722"/>
      <c r="L13" s="718">
        <v>2251223888.9100003</v>
      </c>
      <c r="M13" s="713">
        <v>12.213666127172045</v>
      </c>
      <c r="N13" s="713">
        <v>71.63034384004634</v>
      </c>
      <c r="O13" s="722">
        <v>2250866584.09</v>
      </c>
      <c r="P13" s="722">
        <v>7557.15</v>
      </c>
      <c r="Q13" s="723">
        <v>349747.67</v>
      </c>
    </row>
    <row r="14" spans="1:17" s="117" customFormat="1" ht="14.25" customHeight="1">
      <c r="A14" s="297" t="s">
        <v>53</v>
      </c>
      <c r="B14" s="89"/>
      <c r="C14" s="298"/>
      <c r="E14" s="718">
        <v>1508507</v>
      </c>
      <c r="F14" s="713">
        <v>5.595025098123896</v>
      </c>
      <c r="G14" s="713">
        <v>95.34838781870957</v>
      </c>
      <c r="H14" s="722">
        <v>1508210</v>
      </c>
      <c r="I14" s="722">
        <v>2</v>
      </c>
      <c r="J14" s="723">
        <v>295</v>
      </c>
      <c r="K14" s="722"/>
      <c r="L14" s="718">
        <v>2427113897.129999</v>
      </c>
      <c r="M14" s="713">
        <v>13.167930092692046</v>
      </c>
      <c r="N14" s="713">
        <v>84.79827393273838</v>
      </c>
      <c r="O14" s="722">
        <v>2426635128.6599994</v>
      </c>
      <c r="P14" s="722">
        <v>3154.56</v>
      </c>
      <c r="Q14" s="723">
        <v>475613.91</v>
      </c>
    </row>
    <row r="15" spans="1:17" s="117" customFormat="1" ht="14.25" customHeight="1">
      <c r="A15" s="299" t="s">
        <v>54</v>
      </c>
      <c r="B15" s="143"/>
      <c r="C15" s="300"/>
      <c r="E15" s="718">
        <v>949877</v>
      </c>
      <c r="F15" s="713">
        <v>3.5230765618791517</v>
      </c>
      <c r="G15" s="713">
        <v>98.87146438058872</v>
      </c>
      <c r="H15" s="722">
        <v>949622</v>
      </c>
      <c r="I15" s="722">
        <v>0</v>
      </c>
      <c r="J15" s="723">
        <v>255</v>
      </c>
      <c r="K15" s="722"/>
      <c r="L15" s="718">
        <v>1985022704.2399998</v>
      </c>
      <c r="M15" s="713">
        <v>10.769432877767754</v>
      </c>
      <c r="N15" s="713">
        <v>95.56770681050614</v>
      </c>
      <c r="O15" s="722">
        <v>1984488954.5799997</v>
      </c>
      <c r="P15" s="722">
        <v>0</v>
      </c>
      <c r="Q15" s="723">
        <v>533749.66</v>
      </c>
    </row>
    <row r="16" spans="1:17" s="117" customFormat="1" ht="14.25" customHeight="1">
      <c r="A16" s="297" t="s">
        <v>92</v>
      </c>
      <c r="B16" s="89"/>
      <c r="C16" s="298"/>
      <c r="E16" s="718">
        <v>248876</v>
      </c>
      <c r="F16" s="713">
        <v>0.9230765692971149</v>
      </c>
      <c r="G16" s="713">
        <v>99.79454094988583</v>
      </c>
      <c r="H16" s="722">
        <v>248741</v>
      </c>
      <c r="I16" s="722">
        <v>0</v>
      </c>
      <c r="J16" s="723">
        <v>135</v>
      </c>
      <c r="K16" s="722"/>
      <c r="L16" s="718">
        <v>624300989.2</v>
      </c>
      <c r="M16" s="713">
        <v>3.3870482107596698</v>
      </c>
      <c r="N16" s="713">
        <v>98.95475502126581</v>
      </c>
      <c r="O16" s="722">
        <v>623955032.9200001</v>
      </c>
      <c r="P16" s="722">
        <v>0</v>
      </c>
      <c r="Q16" s="723">
        <v>345956.28</v>
      </c>
    </row>
    <row r="17" spans="1:17" s="117" customFormat="1" ht="14.25" customHeight="1">
      <c r="A17" s="299" t="s">
        <v>93</v>
      </c>
      <c r="B17" s="143"/>
      <c r="C17" s="300"/>
      <c r="E17" s="718">
        <v>42960</v>
      </c>
      <c r="F17" s="713">
        <v>0.159337860689677</v>
      </c>
      <c r="G17" s="713">
        <v>99.9538788105755</v>
      </c>
      <c r="H17" s="722">
        <v>42854</v>
      </c>
      <c r="I17" s="722">
        <v>0</v>
      </c>
      <c r="J17" s="723">
        <v>106</v>
      </c>
      <c r="K17" s="722"/>
      <c r="L17" s="718">
        <v>127201258.05000001</v>
      </c>
      <c r="M17" s="713">
        <v>0.6901107013088672</v>
      </c>
      <c r="N17" s="713">
        <v>99.64486572257468</v>
      </c>
      <c r="O17" s="722">
        <v>126883097.68</v>
      </c>
      <c r="P17" s="722">
        <v>0</v>
      </c>
      <c r="Q17" s="723">
        <v>318160.37</v>
      </c>
    </row>
    <row r="18" spans="1:17" s="117" customFormat="1" ht="14.25" customHeight="1">
      <c r="A18" s="297" t="s">
        <v>94</v>
      </c>
      <c r="B18" s="89"/>
      <c r="C18" s="298"/>
      <c r="E18" s="718">
        <v>3426</v>
      </c>
      <c r="F18" s="713">
        <v>0.012706971851090165</v>
      </c>
      <c r="G18" s="713">
        <v>99.96658578242659</v>
      </c>
      <c r="H18" s="722">
        <v>3330</v>
      </c>
      <c r="I18" s="722">
        <v>0</v>
      </c>
      <c r="J18" s="723">
        <v>96</v>
      </c>
      <c r="K18" s="722"/>
      <c r="L18" s="718">
        <v>11904732.62</v>
      </c>
      <c r="M18" s="713">
        <v>0.06458728084319247</v>
      </c>
      <c r="N18" s="713">
        <v>99.70945300341788</v>
      </c>
      <c r="O18" s="722">
        <v>11570401.899999999</v>
      </c>
      <c r="P18" s="722">
        <v>0</v>
      </c>
      <c r="Q18" s="723">
        <v>334330.72</v>
      </c>
    </row>
    <row r="19" spans="1:17" s="117" customFormat="1" ht="14.25" customHeight="1">
      <c r="A19" s="299" t="s">
        <v>95</v>
      </c>
      <c r="B19" s="143"/>
      <c r="C19" s="300"/>
      <c r="E19" s="718">
        <v>3286</v>
      </c>
      <c r="F19" s="713">
        <v>0.012187714390742056</v>
      </c>
      <c r="G19" s="713">
        <v>99.97877349681734</v>
      </c>
      <c r="H19" s="722">
        <v>3217</v>
      </c>
      <c r="I19" s="722">
        <v>0</v>
      </c>
      <c r="J19" s="723">
        <v>69</v>
      </c>
      <c r="K19" s="722"/>
      <c r="L19" s="718">
        <v>12969664.810000002</v>
      </c>
      <c r="M19" s="713">
        <v>0.07036490530818329</v>
      </c>
      <c r="N19" s="713">
        <v>99.77981790872606</v>
      </c>
      <c r="O19" s="722">
        <v>12695091.760000002</v>
      </c>
      <c r="P19" s="722">
        <v>0</v>
      </c>
      <c r="Q19" s="723">
        <v>274573.05</v>
      </c>
    </row>
    <row r="20" spans="1:17" s="117" customFormat="1" ht="14.25" customHeight="1">
      <c r="A20" s="297" t="s">
        <v>96</v>
      </c>
      <c r="B20" s="89"/>
      <c r="C20" s="298"/>
      <c r="E20" s="718">
        <v>1286</v>
      </c>
      <c r="F20" s="713">
        <v>0.004769750671483349</v>
      </c>
      <c r="G20" s="713">
        <v>99.98354324748883</v>
      </c>
      <c r="H20" s="722">
        <v>1226</v>
      </c>
      <c r="I20" s="722">
        <v>0</v>
      </c>
      <c r="J20" s="723">
        <v>60</v>
      </c>
      <c r="K20" s="722"/>
      <c r="L20" s="718">
        <v>5630714.36</v>
      </c>
      <c r="M20" s="713">
        <v>0.030548567643270328</v>
      </c>
      <c r="N20" s="713">
        <v>99.81036647636932</v>
      </c>
      <c r="O20" s="722">
        <v>5366050.48</v>
      </c>
      <c r="P20" s="722">
        <v>0</v>
      </c>
      <c r="Q20" s="723">
        <v>264663.88</v>
      </c>
    </row>
    <row r="21" spans="1:17" s="117" customFormat="1" ht="14.25" customHeight="1">
      <c r="A21" s="299" t="s">
        <v>97</v>
      </c>
      <c r="B21" s="143"/>
      <c r="C21" s="300"/>
      <c r="E21" s="718">
        <v>3590</v>
      </c>
      <c r="F21" s="713">
        <v>0.013315244876069379</v>
      </c>
      <c r="G21" s="713">
        <v>99.9968584923649</v>
      </c>
      <c r="H21" s="722">
        <v>3255</v>
      </c>
      <c r="I21" s="722">
        <v>0</v>
      </c>
      <c r="J21" s="723">
        <v>335</v>
      </c>
      <c r="K21" s="722"/>
      <c r="L21" s="718">
        <v>22686638.750000004</v>
      </c>
      <c r="M21" s="713">
        <v>0.12308284067402292</v>
      </c>
      <c r="N21" s="713">
        <v>99.93344931704334</v>
      </c>
      <c r="O21" s="722">
        <v>20465317.060000002</v>
      </c>
      <c r="P21" s="722">
        <v>0</v>
      </c>
      <c r="Q21" s="723">
        <v>2221321.69</v>
      </c>
    </row>
    <row r="22" spans="1:17" s="117" customFormat="1" ht="14.25" customHeight="1">
      <c r="A22" s="297" t="s">
        <v>98</v>
      </c>
      <c r="B22" s="89"/>
      <c r="C22" s="298"/>
      <c r="E22" s="718">
        <v>524</v>
      </c>
      <c r="F22" s="713">
        <v>0.001943506494445781</v>
      </c>
      <c r="G22" s="713">
        <v>99.99880199885934</v>
      </c>
      <c r="H22" s="722">
        <v>384</v>
      </c>
      <c r="I22" s="722">
        <v>0</v>
      </c>
      <c r="J22" s="723">
        <v>140</v>
      </c>
      <c r="K22" s="722"/>
      <c r="L22" s="718">
        <v>5797297.24</v>
      </c>
      <c r="M22" s="713">
        <v>0.031452337227826345</v>
      </c>
      <c r="N22" s="713">
        <v>99.96490165427117</v>
      </c>
      <c r="O22" s="722">
        <v>4231268.95</v>
      </c>
      <c r="P22" s="722">
        <v>0</v>
      </c>
      <c r="Q22" s="723">
        <v>1566028.29</v>
      </c>
    </row>
    <row r="23" spans="1:17" s="117" customFormat="1" ht="14.25" customHeight="1">
      <c r="A23" s="299" t="s">
        <v>99</v>
      </c>
      <c r="B23" s="143"/>
      <c r="C23" s="300"/>
      <c r="E23" s="718">
        <v>153</v>
      </c>
      <c r="F23" s="713">
        <v>0.000567474224523291</v>
      </c>
      <c r="G23" s="713">
        <v>99.99936947308386</v>
      </c>
      <c r="H23" s="722">
        <v>113</v>
      </c>
      <c r="I23" s="722">
        <v>0</v>
      </c>
      <c r="J23" s="723">
        <v>40</v>
      </c>
      <c r="K23" s="722"/>
      <c r="L23" s="718">
        <v>2406578.27</v>
      </c>
      <c r="M23" s="713">
        <v>0.013056517232019473</v>
      </c>
      <c r="N23" s="713">
        <v>99.97795817150319</v>
      </c>
      <c r="O23" s="722">
        <v>1756260.4</v>
      </c>
      <c r="P23" s="722">
        <v>0</v>
      </c>
      <c r="Q23" s="723">
        <v>650317.87</v>
      </c>
    </row>
    <row r="24" spans="1:17" s="117" customFormat="1" ht="14.25" customHeight="1">
      <c r="A24" s="297" t="s">
        <v>100</v>
      </c>
      <c r="B24" s="89"/>
      <c r="C24" s="298"/>
      <c r="E24" s="718">
        <v>69</v>
      </c>
      <c r="F24" s="713">
        <v>0.00025591974831442536</v>
      </c>
      <c r="G24" s="713">
        <v>99.99962539283217</v>
      </c>
      <c r="H24" s="722">
        <v>49</v>
      </c>
      <c r="I24" s="722">
        <v>0</v>
      </c>
      <c r="J24" s="723">
        <v>20</v>
      </c>
      <c r="K24" s="722"/>
      <c r="L24" s="718">
        <v>1421014.01</v>
      </c>
      <c r="M24" s="713">
        <v>0.007709491164193918</v>
      </c>
      <c r="N24" s="713">
        <v>99.98566766266738</v>
      </c>
      <c r="O24" s="722">
        <v>988322.9</v>
      </c>
      <c r="P24" s="722">
        <v>0</v>
      </c>
      <c r="Q24" s="723">
        <v>432691.11</v>
      </c>
    </row>
    <row r="25" spans="1:17" s="117" customFormat="1" ht="14.25" customHeight="1">
      <c r="A25" s="299" t="s">
        <v>101</v>
      </c>
      <c r="B25" s="143"/>
      <c r="C25" s="300"/>
      <c r="E25" s="718">
        <v>96</v>
      </c>
      <c r="F25" s="713">
        <v>0.00035606225852441794</v>
      </c>
      <c r="G25" s="713">
        <v>99.99998145509069</v>
      </c>
      <c r="H25" s="722">
        <v>66</v>
      </c>
      <c r="I25" s="722">
        <v>0</v>
      </c>
      <c r="J25" s="723">
        <v>30</v>
      </c>
      <c r="K25" s="722"/>
      <c r="L25" s="718">
        <v>2451487.49</v>
      </c>
      <c r="M25" s="713">
        <v>0.01330016524135953</v>
      </c>
      <c r="N25" s="713">
        <v>99.99896782790874</v>
      </c>
      <c r="O25" s="722">
        <v>1685612.14</v>
      </c>
      <c r="P25" s="722">
        <v>0</v>
      </c>
      <c r="Q25" s="723">
        <v>765875.35</v>
      </c>
    </row>
    <row r="26" spans="1:17" s="117" customFormat="1" ht="14.25" customHeight="1">
      <c r="A26" s="297" t="s">
        <v>102</v>
      </c>
      <c r="B26" s="89"/>
      <c r="C26" s="298"/>
      <c r="E26" s="718">
        <v>2</v>
      </c>
      <c r="F26" s="713">
        <v>7.417963719258706E-06</v>
      </c>
      <c r="G26" s="713">
        <v>99.9999888730544</v>
      </c>
      <c r="H26" s="722">
        <v>2</v>
      </c>
      <c r="I26" s="722">
        <v>0</v>
      </c>
      <c r="J26" s="723">
        <v>0</v>
      </c>
      <c r="K26" s="722"/>
      <c r="L26" s="718">
        <v>59700.92</v>
      </c>
      <c r="M26" s="713">
        <v>0.0003238980840408801</v>
      </c>
      <c r="N26" s="713">
        <v>99.99929172599279</v>
      </c>
      <c r="O26" s="722">
        <v>59700.92</v>
      </c>
      <c r="P26" s="722">
        <v>0</v>
      </c>
      <c r="Q26" s="723">
        <v>0</v>
      </c>
    </row>
    <row r="27" spans="1:17" s="117" customFormat="1" ht="14.25" customHeight="1">
      <c r="A27" s="299" t="s">
        <v>103</v>
      </c>
      <c r="B27" s="143"/>
      <c r="C27" s="300"/>
      <c r="E27" s="718">
        <v>1</v>
      </c>
      <c r="F27" s="713">
        <v>3.708981859629353E-06</v>
      </c>
      <c r="G27" s="713">
        <v>99.99999258203627</v>
      </c>
      <c r="H27" s="722">
        <v>1</v>
      </c>
      <c r="I27" s="722">
        <v>0</v>
      </c>
      <c r="J27" s="723">
        <v>0</v>
      </c>
      <c r="K27" s="722"/>
      <c r="L27" s="718">
        <v>33204.04</v>
      </c>
      <c r="M27" s="713">
        <v>0.00018014337029340156</v>
      </c>
      <c r="N27" s="713">
        <v>99.99947186936308</v>
      </c>
      <c r="O27" s="722">
        <v>33204.04</v>
      </c>
      <c r="P27" s="722">
        <v>0</v>
      </c>
      <c r="Q27" s="723">
        <v>0</v>
      </c>
    </row>
    <row r="28" spans="1:17" s="117" customFormat="1" ht="14.25" customHeight="1">
      <c r="A28" s="297" t="s">
        <v>104</v>
      </c>
      <c r="B28" s="89"/>
      <c r="C28" s="298"/>
      <c r="E28" s="718">
        <v>0</v>
      </c>
      <c r="F28" s="713">
        <v>0</v>
      </c>
      <c r="G28" s="713">
        <v>99.99999258203627</v>
      </c>
      <c r="H28" s="722">
        <v>0</v>
      </c>
      <c r="I28" s="722">
        <v>0</v>
      </c>
      <c r="J28" s="723">
        <v>0</v>
      </c>
      <c r="K28" s="722"/>
      <c r="L28" s="718">
        <v>0</v>
      </c>
      <c r="M28" s="713">
        <v>0</v>
      </c>
      <c r="N28" s="713">
        <v>99.99947186936308</v>
      </c>
      <c r="O28" s="722">
        <v>0</v>
      </c>
      <c r="P28" s="722">
        <v>0</v>
      </c>
      <c r="Q28" s="723">
        <v>0</v>
      </c>
    </row>
    <row r="29" spans="1:17" s="117" customFormat="1" ht="14.25" customHeight="1">
      <c r="A29" s="299" t="s">
        <v>105</v>
      </c>
      <c r="B29" s="143"/>
      <c r="C29" s="300"/>
      <c r="E29" s="718">
        <v>0</v>
      </c>
      <c r="F29" s="713">
        <v>0</v>
      </c>
      <c r="G29" s="713">
        <v>99.99999258203627</v>
      </c>
      <c r="H29" s="722">
        <v>0</v>
      </c>
      <c r="I29" s="722">
        <v>0</v>
      </c>
      <c r="J29" s="723">
        <v>0</v>
      </c>
      <c r="K29" s="722"/>
      <c r="L29" s="718">
        <v>0</v>
      </c>
      <c r="M29" s="713">
        <v>0</v>
      </c>
      <c r="N29" s="713">
        <v>99.99947186936308</v>
      </c>
      <c r="O29" s="722">
        <v>0</v>
      </c>
      <c r="P29" s="722">
        <v>0</v>
      </c>
      <c r="Q29" s="723">
        <v>0</v>
      </c>
    </row>
    <row r="30" spans="1:17" s="117" customFormat="1" ht="14.25" customHeight="1">
      <c r="A30" s="301" t="s">
        <v>106</v>
      </c>
      <c r="B30" s="302"/>
      <c r="C30" s="303"/>
      <c r="E30" s="719">
        <v>2</v>
      </c>
      <c r="F30" s="726">
        <v>7.417963719258706E-06</v>
      </c>
      <c r="G30" s="726">
        <v>100</v>
      </c>
      <c r="H30" s="724">
        <v>2</v>
      </c>
      <c r="I30" s="724">
        <v>0</v>
      </c>
      <c r="J30" s="725">
        <v>0</v>
      </c>
      <c r="K30" s="722"/>
      <c r="L30" s="719">
        <v>97345.08</v>
      </c>
      <c r="M30" s="726">
        <v>0.0005281306368948117</v>
      </c>
      <c r="N30" s="726">
        <v>100</v>
      </c>
      <c r="O30" s="724">
        <v>97345.08</v>
      </c>
      <c r="P30" s="724">
        <v>0</v>
      </c>
      <c r="Q30" s="725">
        <v>0</v>
      </c>
    </row>
    <row r="31" spans="1:18" s="73" customFormat="1" ht="11.25" customHeight="1">
      <c r="A31" s="14" t="s">
        <v>234</v>
      </c>
      <c r="D31" s="74"/>
      <c r="E31" s="74"/>
      <c r="F31" s="74"/>
      <c r="G31" s="74"/>
      <c r="H31" s="74"/>
      <c r="I31" s="74"/>
      <c r="J31" s="74"/>
      <c r="K31" s="74"/>
      <c r="L31" s="74"/>
      <c r="M31" s="74"/>
      <c r="N31" s="74"/>
      <c r="O31" s="74"/>
      <c r="P31" s="74"/>
      <c r="Q31" s="74"/>
      <c r="R31" s="199"/>
    </row>
    <row r="32" spans="1:17" ht="11.25" customHeight="1">
      <c r="A32" s="14" t="s">
        <v>601</v>
      </c>
      <c r="D32" s="74"/>
      <c r="E32" s="74"/>
      <c r="F32" s="74"/>
      <c r="G32" s="74"/>
      <c r="H32" s="74"/>
      <c r="I32" s="74"/>
      <c r="J32" s="74"/>
      <c r="K32" s="74"/>
      <c r="L32" s="74"/>
      <c r="M32" s="74"/>
      <c r="N32" s="74"/>
      <c r="O32" s="74"/>
      <c r="P32" s="74"/>
      <c r="Q32" s="74"/>
    </row>
    <row r="33" spans="1:17" ht="11.25" customHeight="1">
      <c r="A33" s="14" t="s">
        <v>517</v>
      </c>
      <c r="D33" s="65"/>
      <c r="E33" s="65"/>
      <c r="F33" s="65"/>
      <c r="G33" s="65"/>
      <c r="H33" s="65"/>
      <c r="I33" s="65"/>
      <c r="J33" s="65"/>
      <c r="K33" s="65"/>
      <c r="L33" s="65"/>
      <c r="M33" s="65"/>
      <c r="N33" s="65"/>
      <c r="O33" s="65"/>
      <c r="P33" s="65"/>
      <c r="Q33" s="65"/>
    </row>
    <row r="34" ht="12.75">
      <c r="A34" s="14"/>
    </row>
    <row r="36" ht="12.75">
      <c r="C36" s="200"/>
    </row>
    <row r="125" ht="12.75">
      <c r="C125" s="646"/>
    </row>
  </sheetData>
  <mergeCells count="16">
    <mergeCell ref="Q6:Q7"/>
    <mergeCell ref="H6:H7"/>
    <mergeCell ref="I6:I7"/>
    <mergeCell ref="J6:J7"/>
    <mergeCell ref="M6:M7"/>
    <mergeCell ref="N6:N7"/>
    <mergeCell ref="F6:F7"/>
    <mergeCell ref="G6:G7"/>
    <mergeCell ref="C3:M3"/>
    <mergeCell ref="E5:J5"/>
    <mergeCell ref="L5:Q5"/>
    <mergeCell ref="A5:C7"/>
    <mergeCell ref="L6:L7"/>
    <mergeCell ref="O6:O7"/>
    <mergeCell ref="P6:P7"/>
    <mergeCell ref="E6:E7"/>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4.xml><?xml version="1.0" encoding="utf-8"?>
<worksheet xmlns="http://schemas.openxmlformats.org/spreadsheetml/2006/main" xmlns:r="http://schemas.openxmlformats.org/officeDocument/2006/relationships">
  <sheetPr codeName="Plan18">
    <pageSetUpPr fitToPage="1"/>
  </sheetPr>
  <dimension ref="A1:W121"/>
  <sheetViews>
    <sheetView showGridLines="0" workbookViewId="0" topLeftCell="A62">
      <selection activeCell="W42" sqref="W42"/>
    </sheetView>
  </sheetViews>
  <sheetFormatPr defaultColWidth="9.140625" defaultRowHeight="12.75"/>
  <cols>
    <col min="1" max="1" width="4.140625" style="66" customWidth="1"/>
    <col min="2" max="2" width="0.85546875" style="66" customWidth="1"/>
    <col min="3" max="3" width="7.57421875" style="66" customWidth="1"/>
    <col min="4" max="4" width="0.85546875" style="66" customWidth="1"/>
    <col min="5" max="5" width="8.8515625" style="66" customWidth="1"/>
    <col min="6" max="6" width="8.421875" style="66" customWidth="1"/>
    <col min="7" max="7" width="10.00390625" style="66" customWidth="1"/>
    <col min="8" max="8" width="5.8515625" style="66" customWidth="1"/>
    <col min="9" max="10" width="11.421875" style="66" customWidth="1"/>
    <col min="11" max="11" width="11.00390625" style="66" customWidth="1"/>
    <col min="12" max="12" width="8.7109375" style="66" bestFit="1" customWidth="1"/>
    <col min="13" max="13" width="0.85546875" style="66" customWidth="1"/>
    <col min="14" max="14" width="7.7109375" style="66" customWidth="1"/>
    <col min="15" max="15" width="8.7109375" style="66" customWidth="1"/>
    <col min="16" max="16" width="10.140625" style="66" customWidth="1"/>
    <col min="17" max="18" width="10.8515625" style="66" customWidth="1"/>
    <col min="19" max="19" width="10.140625" style="66" customWidth="1"/>
    <col min="20" max="16384" width="11.57421875" style="66" customWidth="1"/>
  </cols>
  <sheetData>
    <row r="1" spans="1:19" s="18" customFormat="1" ht="16.5" customHeight="1">
      <c r="A1" s="64" t="str">
        <f>'01'!A1</f>
        <v>Boletim Estatístico da Previdência Social - Vol. 14 Nº 11</v>
      </c>
      <c r="D1" s="45"/>
      <c r="E1" s="45"/>
      <c r="F1" s="45"/>
      <c r="G1" s="45"/>
      <c r="H1" s="166"/>
      <c r="I1" s="166"/>
      <c r="J1" s="166"/>
      <c r="L1" s="166"/>
      <c r="M1" s="166"/>
      <c r="N1" s="193"/>
      <c r="P1" s="45"/>
      <c r="S1" s="161" t="str">
        <f>'01'!L1</f>
        <v>Novembro/2009</v>
      </c>
    </row>
    <row r="2" spans="4:17" ht="9" customHeight="1">
      <c r="D2" s="67"/>
      <c r="E2" s="1"/>
      <c r="F2" s="1"/>
      <c r="G2" s="1"/>
      <c r="H2" s="1"/>
      <c r="I2" s="1"/>
      <c r="J2" s="166"/>
      <c r="K2" s="1"/>
      <c r="M2" s="1"/>
      <c r="N2" s="65"/>
      <c r="P2" s="106"/>
      <c r="Q2" s="1"/>
    </row>
    <row r="3" spans="1:16" ht="15" customHeight="1">
      <c r="A3" s="919">
        <v>13</v>
      </c>
      <c r="B3" s="175"/>
      <c r="C3" s="1127" t="s">
        <v>318</v>
      </c>
      <c r="D3" s="1128"/>
      <c r="E3" s="1128"/>
      <c r="F3" s="1128"/>
      <c r="G3" s="1128"/>
      <c r="H3" s="1128"/>
      <c r="I3" s="1128"/>
      <c r="J3" s="1128"/>
      <c r="K3" s="1128"/>
      <c r="L3" s="1128"/>
      <c r="M3" s="1128"/>
      <c r="N3" s="1129"/>
      <c r="O3"/>
      <c r="P3" s="402"/>
    </row>
    <row r="4" spans="4:17" ht="9" customHeight="1">
      <c r="D4" s="69"/>
      <c r="E4" s="1"/>
      <c r="F4" s="1"/>
      <c r="G4" s="69"/>
      <c r="H4" s="69"/>
      <c r="I4" s="69"/>
      <c r="J4" s="69"/>
      <c r="K4" s="1"/>
      <c r="L4" s="65"/>
      <c r="M4" s="1"/>
      <c r="N4" s="65"/>
      <c r="P4" s="1"/>
      <c r="Q4" s="1"/>
    </row>
    <row r="5" spans="1:19" s="117" customFormat="1" ht="18" customHeight="1">
      <c r="A5" s="1179" t="s">
        <v>708</v>
      </c>
      <c r="B5" s="1179"/>
      <c r="C5" s="1179"/>
      <c r="D5" s="574"/>
      <c r="E5" s="1165" t="s">
        <v>304</v>
      </c>
      <c r="F5" s="1166"/>
      <c r="G5" s="1166"/>
      <c r="H5" s="1166"/>
      <c r="I5" s="1166"/>
      <c r="J5" s="1166"/>
      <c r="K5" s="1166"/>
      <c r="L5" s="1167"/>
      <c r="M5" s="574"/>
      <c r="N5" s="1165" t="s">
        <v>305</v>
      </c>
      <c r="O5" s="1166"/>
      <c r="P5" s="1166"/>
      <c r="Q5" s="1166"/>
      <c r="R5" s="1166"/>
      <c r="S5" s="1167"/>
    </row>
    <row r="6" spans="1:19" s="117" customFormat="1" ht="18" customHeight="1">
      <c r="A6" s="1179"/>
      <c r="B6" s="1179"/>
      <c r="C6" s="1179"/>
      <c r="D6" s="574"/>
      <c r="E6" s="1180" t="s">
        <v>35</v>
      </c>
      <c r="F6" s="1181"/>
      <c r="G6" s="1181"/>
      <c r="H6" s="1182"/>
      <c r="I6" s="1183" t="s">
        <v>301</v>
      </c>
      <c r="J6" s="1181"/>
      <c r="K6" s="1181"/>
      <c r="L6" s="1184"/>
      <c r="M6" s="574"/>
      <c r="N6" s="1180" t="s">
        <v>35</v>
      </c>
      <c r="O6" s="1181"/>
      <c r="P6" s="1182"/>
      <c r="Q6" s="1183" t="s">
        <v>301</v>
      </c>
      <c r="R6" s="1181"/>
      <c r="S6" s="1184"/>
    </row>
    <row r="7" spans="1:19" s="117" customFormat="1" ht="22.5" customHeight="1">
      <c r="A7" s="1179"/>
      <c r="B7" s="1179"/>
      <c r="C7" s="1179"/>
      <c r="D7" s="385"/>
      <c r="E7" s="927" t="s">
        <v>129</v>
      </c>
      <c r="F7" s="924" t="s">
        <v>299</v>
      </c>
      <c r="G7" s="924" t="s">
        <v>152</v>
      </c>
      <c r="H7" s="925" t="s">
        <v>489</v>
      </c>
      <c r="I7" s="923" t="s">
        <v>129</v>
      </c>
      <c r="J7" s="924" t="s">
        <v>299</v>
      </c>
      <c r="K7" s="924" t="s">
        <v>152</v>
      </c>
      <c r="L7" s="926" t="s">
        <v>489</v>
      </c>
      <c r="M7" s="582"/>
      <c r="N7" s="927" t="s">
        <v>129</v>
      </c>
      <c r="O7" s="924" t="s">
        <v>299</v>
      </c>
      <c r="P7" s="928" t="s">
        <v>152</v>
      </c>
      <c r="Q7" s="923" t="s">
        <v>129</v>
      </c>
      <c r="R7" s="924" t="s">
        <v>299</v>
      </c>
      <c r="S7" s="929" t="s">
        <v>152</v>
      </c>
    </row>
    <row r="8" spans="1:16" s="150" customFormat="1" ht="6" customHeight="1">
      <c r="A8" s="45"/>
      <c r="B8" s="117"/>
      <c r="C8" s="117"/>
      <c r="D8" s="149"/>
      <c r="E8" s="117"/>
      <c r="F8" s="404"/>
      <c r="G8" s="117"/>
      <c r="H8" s="117"/>
      <c r="I8" s="117"/>
      <c r="J8" s="117"/>
      <c r="K8" s="117"/>
      <c r="L8" s="117"/>
      <c r="M8" s="404"/>
      <c r="N8" s="117"/>
      <c r="O8" s="117"/>
      <c r="P8" s="117"/>
    </row>
    <row r="9" spans="1:21" s="117" customFormat="1" ht="17.25" customHeight="1">
      <c r="A9" s="294" t="s">
        <v>48</v>
      </c>
      <c r="B9" s="295"/>
      <c r="C9" s="296"/>
      <c r="E9" s="717">
        <v>18844325</v>
      </c>
      <c r="F9" s="720">
        <v>15501887</v>
      </c>
      <c r="G9" s="720">
        <v>3332799</v>
      </c>
      <c r="H9" s="720">
        <v>9639</v>
      </c>
      <c r="I9" s="720">
        <v>14650966329.7</v>
      </c>
      <c r="J9" s="720">
        <v>13082565187.029999</v>
      </c>
      <c r="K9" s="720">
        <v>1555001366.21</v>
      </c>
      <c r="L9" s="721">
        <v>13399776.459999999</v>
      </c>
      <c r="M9" s="751"/>
      <c r="N9" s="717">
        <v>8117252</v>
      </c>
      <c r="O9" s="720">
        <v>7970054</v>
      </c>
      <c r="P9" s="720">
        <v>147198</v>
      </c>
      <c r="Q9" s="720">
        <v>3781041434.9599996</v>
      </c>
      <c r="R9" s="720">
        <v>3712646667.81</v>
      </c>
      <c r="S9" s="721">
        <v>68394767.15</v>
      </c>
      <c r="U9" s="121"/>
    </row>
    <row r="10" spans="1:21" s="117" customFormat="1" ht="17.25" customHeight="1">
      <c r="A10" s="297" t="s">
        <v>49</v>
      </c>
      <c r="B10" s="89"/>
      <c r="C10" s="298"/>
      <c r="E10" s="718">
        <v>550689</v>
      </c>
      <c r="F10" s="722">
        <v>545781</v>
      </c>
      <c r="G10" s="722">
        <v>4777</v>
      </c>
      <c r="H10" s="722">
        <v>131</v>
      </c>
      <c r="I10" s="722">
        <v>131671926.87000002</v>
      </c>
      <c r="J10" s="722">
        <v>131014353.03000002</v>
      </c>
      <c r="K10" s="722">
        <v>623510.73</v>
      </c>
      <c r="L10" s="723">
        <v>34063.11</v>
      </c>
      <c r="M10" s="751"/>
      <c r="N10" s="718">
        <v>49862</v>
      </c>
      <c r="O10" s="722">
        <v>49703</v>
      </c>
      <c r="P10" s="722">
        <v>159</v>
      </c>
      <c r="Q10" s="722">
        <v>10863413.450000003</v>
      </c>
      <c r="R10" s="722">
        <v>10841781.300000003</v>
      </c>
      <c r="S10" s="723">
        <v>21632.15</v>
      </c>
      <c r="U10" s="121"/>
    </row>
    <row r="11" spans="1:21" s="117" customFormat="1" ht="17.25" customHeight="1">
      <c r="A11" s="299" t="s">
        <v>50</v>
      </c>
      <c r="B11" s="143"/>
      <c r="C11" s="300"/>
      <c r="E11" s="718">
        <v>9972588</v>
      </c>
      <c r="F11" s="722">
        <v>6655904</v>
      </c>
      <c r="G11" s="722">
        <v>3313164</v>
      </c>
      <c r="H11" s="722">
        <v>3520</v>
      </c>
      <c r="I11" s="722">
        <v>4637253420</v>
      </c>
      <c r="J11" s="722">
        <v>3094995360</v>
      </c>
      <c r="K11" s="722">
        <v>1540621260</v>
      </c>
      <c r="L11" s="723">
        <v>1636800</v>
      </c>
      <c r="M11" s="751"/>
      <c r="N11" s="718">
        <v>8008295</v>
      </c>
      <c r="O11" s="722">
        <v>7861256</v>
      </c>
      <c r="P11" s="722">
        <v>147039</v>
      </c>
      <c r="Q11" s="722">
        <v>3723857175</v>
      </c>
      <c r="R11" s="722">
        <v>3655484040</v>
      </c>
      <c r="S11" s="723">
        <v>68373135</v>
      </c>
      <c r="U11" s="121"/>
    </row>
    <row r="12" spans="1:21" s="117" customFormat="1" ht="17.25" customHeight="1">
      <c r="A12" s="297" t="s">
        <v>51</v>
      </c>
      <c r="B12" s="89"/>
      <c r="C12" s="298"/>
      <c r="E12" s="718">
        <v>3603524</v>
      </c>
      <c r="F12" s="722">
        <v>3584576</v>
      </c>
      <c r="G12" s="722">
        <v>14849</v>
      </c>
      <c r="H12" s="722">
        <v>4099</v>
      </c>
      <c r="I12" s="722">
        <v>2418731052.42</v>
      </c>
      <c r="J12" s="722">
        <v>2401789285.15</v>
      </c>
      <c r="K12" s="722">
        <v>13745883.77</v>
      </c>
      <c r="L12" s="723">
        <v>3195883.5</v>
      </c>
      <c r="M12" s="751"/>
      <c r="N12" s="718">
        <v>46237</v>
      </c>
      <c r="O12" s="722">
        <v>46237</v>
      </c>
      <c r="P12" s="722">
        <v>0</v>
      </c>
      <c r="Q12" s="722">
        <v>29309661.800000004</v>
      </c>
      <c r="R12" s="722">
        <v>29309661.800000004</v>
      </c>
      <c r="S12" s="723">
        <v>0</v>
      </c>
      <c r="U12" s="121"/>
    </row>
    <row r="13" spans="1:21" s="117" customFormat="1" ht="17.25" customHeight="1">
      <c r="A13" s="299" t="s">
        <v>52</v>
      </c>
      <c r="B13" s="143"/>
      <c r="C13" s="300"/>
      <c r="E13" s="718">
        <v>1958884</v>
      </c>
      <c r="F13" s="722">
        <v>1958569</v>
      </c>
      <c r="G13" s="722">
        <v>7</v>
      </c>
      <c r="H13" s="722">
        <v>308</v>
      </c>
      <c r="I13" s="722">
        <v>2241391116.2100005</v>
      </c>
      <c r="J13" s="722">
        <v>2241033811.3900003</v>
      </c>
      <c r="K13" s="722">
        <v>7557.15</v>
      </c>
      <c r="L13" s="723">
        <v>349747.67</v>
      </c>
      <c r="M13" s="751"/>
      <c r="N13" s="718">
        <v>8843</v>
      </c>
      <c r="O13" s="722">
        <v>8843</v>
      </c>
      <c r="P13" s="722">
        <v>0</v>
      </c>
      <c r="Q13" s="722">
        <v>9832772.700000001</v>
      </c>
      <c r="R13" s="722">
        <v>9832772.700000001</v>
      </c>
      <c r="S13" s="723">
        <v>0</v>
      </c>
      <c r="U13" s="121"/>
    </row>
    <row r="14" spans="1:21" s="117" customFormat="1" ht="17.25" customHeight="1">
      <c r="A14" s="297" t="s">
        <v>53</v>
      </c>
      <c r="B14" s="89"/>
      <c r="C14" s="298"/>
      <c r="E14" s="718">
        <v>1505995</v>
      </c>
      <c r="F14" s="722">
        <v>1505698</v>
      </c>
      <c r="G14" s="722">
        <v>2</v>
      </c>
      <c r="H14" s="722">
        <v>295</v>
      </c>
      <c r="I14" s="722">
        <v>2423136077.8899994</v>
      </c>
      <c r="J14" s="722">
        <v>2422657309.4199996</v>
      </c>
      <c r="K14" s="722">
        <v>3154.56</v>
      </c>
      <c r="L14" s="723">
        <v>475613.91</v>
      </c>
      <c r="M14" s="751"/>
      <c r="N14" s="718">
        <v>2512</v>
      </c>
      <c r="O14" s="722">
        <v>2512</v>
      </c>
      <c r="P14" s="722">
        <v>0</v>
      </c>
      <c r="Q14" s="722">
        <v>3977819.24</v>
      </c>
      <c r="R14" s="722">
        <v>3977819.24</v>
      </c>
      <c r="S14" s="723">
        <v>0</v>
      </c>
      <c r="U14" s="121"/>
    </row>
    <row r="15" spans="1:21" s="117" customFormat="1" ht="17.25" customHeight="1">
      <c r="A15" s="299" t="s">
        <v>54</v>
      </c>
      <c r="B15" s="143"/>
      <c r="C15" s="300"/>
      <c r="E15" s="718">
        <v>948545</v>
      </c>
      <c r="F15" s="722">
        <v>948290</v>
      </c>
      <c r="G15" s="722">
        <v>0</v>
      </c>
      <c r="H15" s="722">
        <v>255</v>
      </c>
      <c r="I15" s="722">
        <v>1982260688.7099998</v>
      </c>
      <c r="J15" s="722">
        <v>1981726939.0499997</v>
      </c>
      <c r="K15" s="722">
        <v>0</v>
      </c>
      <c r="L15" s="723">
        <v>533749.66</v>
      </c>
      <c r="M15" s="751"/>
      <c r="N15" s="718">
        <v>1332</v>
      </c>
      <c r="O15" s="722">
        <v>1332</v>
      </c>
      <c r="P15" s="722">
        <v>0</v>
      </c>
      <c r="Q15" s="722">
        <v>2762015.53</v>
      </c>
      <c r="R15" s="722">
        <v>2762015.53</v>
      </c>
      <c r="S15" s="723">
        <v>0</v>
      </c>
      <c r="U15" s="121"/>
    </row>
    <row r="16" spans="1:21" s="117" customFormat="1" ht="17.25" customHeight="1">
      <c r="A16" s="297" t="s">
        <v>92</v>
      </c>
      <c r="B16" s="89"/>
      <c r="C16" s="298"/>
      <c r="E16" s="718">
        <v>248727</v>
      </c>
      <c r="F16" s="722">
        <v>248592</v>
      </c>
      <c r="G16" s="722">
        <v>0</v>
      </c>
      <c r="H16" s="722">
        <v>135</v>
      </c>
      <c r="I16" s="722">
        <v>623929935.8900001</v>
      </c>
      <c r="J16" s="722">
        <v>623583979.6100001</v>
      </c>
      <c r="K16" s="722">
        <v>0</v>
      </c>
      <c r="L16" s="723">
        <v>345956.28</v>
      </c>
      <c r="M16" s="751"/>
      <c r="N16" s="718">
        <v>149</v>
      </c>
      <c r="O16" s="722">
        <v>149</v>
      </c>
      <c r="P16" s="722">
        <v>0</v>
      </c>
      <c r="Q16" s="722">
        <v>371053.31</v>
      </c>
      <c r="R16" s="722">
        <v>371053.31</v>
      </c>
      <c r="S16" s="723">
        <v>0</v>
      </c>
      <c r="U16" s="121"/>
    </row>
    <row r="17" spans="1:21" s="117" customFormat="1" ht="17.25" customHeight="1">
      <c r="A17" s="299" t="s">
        <v>93</v>
      </c>
      <c r="B17" s="143"/>
      <c r="C17" s="300"/>
      <c r="E17" s="718">
        <v>42941</v>
      </c>
      <c r="F17" s="722">
        <v>42835</v>
      </c>
      <c r="G17" s="722">
        <v>0</v>
      </c>
      <c r="H17" s="722">
        <v>106</v>
      </c>
      <c r="I17" s="722">
        <v>127144629.95000002</v>
      </c>
      <c r="J17" s="722">
        <v>126826469.58000001</v>
      </c>
      <c r="K17" s="722">
        <v>0</v>
      </c>
      <c r="L17" s="723">
        <v>318160.37</v>
      </c>
      <c r="M17" s="751"/>
      <c r="N17" s="718">
        <v>19</v>
      </c>
      <c r="O17" s="722">
        <v>19</v>
      </c>
      <c r="P17" s="722">
        <v>0</v>
      </c>
      <c r="Q17" s="722">
        <v>56628.1</v>
      </c>
      <c r="R17" s="722">
        <v>56628.1</v>
      </c>
      <c r="S17" s="723">
        <v>0</v>
      </c>
      <c r="U17" s="121"/>
    </row>
    <row r="18" spans="1:21" s="117" customFormat="1" ht="17.25" customHeight="1">
      <c r="A18" s="297" t="s">
        <v>94</v>
      </c>
      <c r="B18" s="89"/>
      <c r="C18" s="298"/>
      <c r="E18" s="718">
        <v>3423</v>
      </c>
      <c r="F18" s="722">
        <v>3327</v>
      </c>
      <c r="G18" s="722">
        <v>0</v>
      </c>
      <c r="H18" s="722">
        <v>96</v>
      </c>
      <c r="I18" s="722">
        <v>11893836.79</v>
      </c>
      <c r="J18" s="722">
        <v>11559506.069999998</v>
      </c>
      <c r="K18" s="722">
        <v>0</v>
      </c>
      <c r="L18" s="723">
        <v>334330.72</v>
      </c>
      <c r="M18" s="751"/>
      <c r="N18" s="718">
        <v>3</v>
      </c>
      <c r="O18" s="722">
        <v>3</v>
      </c>
      <c r="P18" s="722">
        <v>0</v>
      </c>
      <c r="Q18" s="722">
        <v>10895.83</v>
      </c>
      <c r="R18" s="722">
        <v>10895.83</v>
      </c>
      <c r="S18" s="723">
        <v>0</v>
      </c>
      <c r="U18" s="121"/>
    </row>
    <row r="19" spans="1:21" s="117" customFormat="1" ht="17.25" customHeight="1">
      <c r="A19" s="299" t="s">
        <v>95</v>
      </c>
      <c r="B19" s="143"/>
      <c r="C19" s="300"/>
      <c r="E19" s="718">
        <v>3286</v>
      </c>
      <c r="F19" s="722">
        <v>3217</v>
      </c>
      <c r="G19" s="722">
        <v>0</v>
      </c>
      <c r="H19" s="722">
        <v>69</v>
      </c>
      <c r="I19" s="722">
        <v>12969664.810000002</v>
      </c>
      <c r="J19" s="722">
        <v>12695091.760000002</v>
      </c>
      <c r="K19" s="722">
        <v>0</v>
      </c>
      <c r="L19" s="723">
        <v>274573.05</v>
      </c>
      <c r="M19" s="751"/>
      <c r="N19" s="718">
        <v>0</v>
      </c>
      <c r="O19" s="722">
        <v>0</v>
      </c>
      <c r="P19" s="722">
        <v>0</v>
      </c>
      <c r="Q19" s="722">
        <v>0</v>
      </c>
      <c r="R19" s="722">
        <v>0</v>
      </c>
      <c r="S19" s="723">
        <v>0</v>
      </c>
      <c r="U19" s="121"/>
    </row>
    <row r="20" spans="1:21" s="117" customFormat="1" ht="17.25" customHeight="1">
      <c r="A20" s="297" t="s">
        <v>96</v>
      </c>
      <c r="B20" s="89"/>
      <c r="C20" s="298"/>
      <c r="E20" s="718">
        <v>1286</v>
      </c>
      <c r="F20" s="722">
        <v>1226</v>
      </c>
      <c r="G20" s="722">
        <v>0</v>
      </c>
      <c r="H20" s="722">
        <v>60</v>
      </c>
      <c r="I20" s="722">
        <v>5630714.36</v>
      </c>
      <c r="J20" s="722">
        <v>5366050.48</v>
      </c>
      <c r="K20" s="722">
        <v>0</v>
      </c>
      <c r="L20" s="723">
        <v>264663.88</v>
      </c>
      <c r="M20" s="751"/>
      <c r="N20" s="718">
        <v>0</v>
      </c>
      <c r="O20" s="722">
        <v>0</v>
      </c>
      <c r="P20" s="722">
        <v>0</v>
      </c>
      <c r="Q20" s="722">
        <v>0</v>
      </c>
      <c r="R20" s="722">
        <v>0</v>
      </c>
      <c r="S20" s="723">
        <v>0</v>
      </c>
      <c r="U20" s="121"/>
    </row>
    <row r="21" spans="1:21" s="117" customFormat="1" ht="17.25" customHeight="1">
      <c r="A21" s="299" t="s">
        <v>97</v>
      </c>
      <c r="B21" s="143"/>
      <c r="C21" s="300"/>
      <c r="E21" s="828">
        <v>3590</v>
      </c>
      <c r="F21" s="722">
        <v>3255</v>
      </c>
      <c r="G21" s="722">
        <v>0</v>
      </c>
      <c r="H21" s="722">
        <v>335</v>
      </c>
      <c r="I21" s="722">
        <v>22686638.750000004</v>
      </c>
      <c r="J21" s="722">
        <v>20465317.060000002</v>
      </c>
      <c r="K21" s="722">
        <v>0</v>
      </c>
      <c r="L21" s="723">
        <v>2221321.69</v>
      </c>
      <c r="M21" s="751"/>
      <c r="N21" s="718">
        <v>0</v>
      </c>
      <c r="O21" s="722">
        <v>0</v>
      </c>
      <c r="P21" s="722">
        <v>0</v>
      </c>
      <c r="Q21" s="722">
        <v>0</v>
      </c>
      <c r="R21" s="722">
        <v>0</v>
      </c>
      <c r="S21" s="723">
        <v>0</v>
      </c>
      <c r="U21" s="121"/>
    </row>
    <row r="22" spans="1:21" s="117" customFormat="1" ht="17.25" customHeight="1">
      <c r="A22" s="297" t="s">
        <v>98</v>
      </c>
      <c r="B22" s="89"/>
      <c r="C22" s="298"/>
      <c r="E22" s="718">
        <v>524</v>
      </c>
      <c r="F22" s="722">
        <v>384</v>
      </c>
      <c r="G22" s="722">
        <v>0</v>
      </c>
      <c r="H22" s="722">
        <v>140</v>
      </c>
      <c r="I22" s="722">
        <v>5797297.24</v>
      </c>
      <c r="J22" s="722">
        <v>4231268.95</v>
      </c>
      <c r="K22" s="722">
        <v>0</v>
      </c>
      <c r="L22" s="723">
        <v>1566028.29</v>
      </c>
      <c r="M22" s="751"/>
      <c r="N22" s="718">
        <v>0</v>
      </c>
      <c r="O22" s="722">
        <v>0</v>
      </c>
      <c r="P22" s="722">
        <v>0</v>
      </c>
      <c r="Q22" s="722">
        <v>0</v>
      </c>
      <c r="R22" s="722">
        <v>0</v>
      </c>
      <c r="S22" s="723">
        <v>0</v>
      </c>
      <c r="U22" s="121"/>
    </row>
    <row r="23" spans="1:21" s="117" customFormat="1" ht="17.25" customHeight="1">
      <c r="A23" s="299" t="s">
        <v>99</v>
      </c>
      <c r="B23" s="143"/>
      <c r="C23" s="300"/>
      <c r="E23" s="718">
        <v>153</v>
      </c>
      <c r="F23" s="722">
        <v>113</v>
      </c>
      <c r="G23" s="722">
        <v>0</v>
      </c>
      <c r="H23" s="722">
        <v>40</v>
      </c>
      <c r="I23" s="722">
        <v>2406578.27</v>
      </c>
      <c r="J23" s="722">
        <v>1756260.4</v>
      </c>
      <c r="K23" s="722">
        <v>0</v>
      </c>
      <c r="L23" s="723">
        <v>650317.87</v>
      </c>
      <c r="M23" s="751"/>
      <c r="N23" s="718">
        <v>0</v>
      </c>
      <c r="O23" s="722">
        <v>0</v>
      </c>
      <c r="P23" s="722">
        <v>0</v>
      </c>
      <c r="Q23" s="722">
        <v>0</v>
      </c>
      <c r="R23" s="722">
        <v>0</v>
      </c>
      <c r="S23" s="723">
        <v>0</v>
      </c>
      <c r="U23" s="121"/>
    </row>
    <row r="24" spans="1:21" s="117" customFormat="1" ht="17.25" customHeight="1">
      <c r="A24" s="297" t="s">
        <v>100</v>
      </c>
      <c r="B24" s="89"/>
      <c r="C24" s="298"/>
      <c r="E24" s="718">
        <v>69</v>
      </c>
      <c r="F24" s="722">
        <v>49</v>
      </c>
      <c r="G24" s="722">
        <v>0</v>
      </c>
      <c r="H24" s="722">
        <v>20</v>
      </c>
      <c r="I24" s="722">
        <v>1421014.01</v>
      </c>
      <c r="J24" s="722">
        <v>988322.9</v>
      </c>
      <c r="K24" s="722">
        <v>0</v>
      </c>
      <c r="L24" s="723">
        <v>432691.11</v>
      </c>
      <c r="M24" s="751"/>
      <c r="N24" s="718">
        <v>0</v>
      </c>
      <c r="O24" s="722">
        <v>0</v>
      </c>
      <c r="P24" s="722">
        <v>0</v>
      </c>
      <c r="Q24" s="722">
        <v>0</v>
      </c>
      <c r="R24" s="722">
        <v>0</v>
      </c>
      <c r="S24" s="723">
        <v>0</v>
      </c>
      <c r="U24" s="121"/>
    </row>
    <row r="25" spans="1:21" s="117" customFormat="1" ht="17.25" customHeight="1">
      <c r="A25" s="299" t="s">
        <v>101</v>
      </c>
      <c r="B25" s="143"/>
      <c r="C25" s="300"/>
      <c r="E25" s="718">
        <v>96</v>
      </c>
      <c r="F25" s="722">
        <v>66</v>
      </c>
      <c r="G25" s="722">
        <v>0</v>
      </c>
      <c r="H25" s="722">
        <v>30</v>
      </c>
      <c r="I25" s="722">
        <v>2451487.49</v>
      </c>
      <c r="J25" s="722">
        <v>1685612.14</v>
      </c>
      <c r="K25" s="722">
        <v>0</v>
      </c>
      <c r="L25" s="723">
        <v>765875.35</v>
      </c>
      <c r="M25" s="751"/>
      <c r="N25" s="718">
        <v>0</v>
      </c>
      <c r="O25" s="722">
        <v>0</v>
      </c>
      <c r="P25" s="722">
        <v>0</v>
      </c>
      <c r="Q25" s="722">
        <v>0</v>
      </c>
      <c r="R25" s="722">
        <v>0</v>
      </c>
      <c r="S25" s="723">
        <v>0</v>
      </c>
      <c r="U25" s="121"/>
    </row>
    <row r="26" spans="1:21" s="117" customFormat="1" ht="17.25" customHeight="1">
      <c r="A26" s="297" t="s">
        <v>102</v>
      </c>
      <c r="B26" s="89"/>
      <c r="C26" s="298"/>
      <c r="E26" s="718">
        <v>2</v>
      </c>
      <c r="F26" s="722">
        <v>2</v>
      </c>
      <c r="G26" s="722">
        <v>0</v>
      </c>
      <c r="H26" s="722">
        <v>0</v>
      </c>
      <c r="I26" s="722">
        <v>59700.92</v>
      </c>
      <c r="J26" s="722">
        <v>59700.92</v>
      </c>
      <c r="K26" s="722">
        <v>0</v>
      </c>
      <c r="L26" s="723">
        <v>0</v>
      </c>
      <c r="M26" s="751"/>
      <c r="N26" s="718">
        <v>0</v>
      </c>
      <c r="O26" s="722">
        <v>0</v>
      </c>
      <c r="P26" s="722">
        <v>0</v>
      </c>
      <c r="Q26" s="722">
        <v>0</v>
      </c>
      <c r="R26" s="722">
        <v>0</v>
      </c>
      <c r="S26" s="723">
        <v>0</v>
      </c>
      <c r="U26" s="121"/>
    </row>
    <row r="27" spans="1:21" s="117" customFormat="1" ht="17.25" customHeight="1">
      <c r="A27" s="299" t="s">
        <v>103</v>
      </c>
      <c r="B27" s="143"/>
      <c r="C27" s="300"/>
      <c r="E27" s="718">
        <v>1</v>
      </c>
      <c r="F27" s="722">
        <v>1</v>
      </c>
      <c r="G27" s="722">
        <v>0</v>
      </c>
      <c r="H27" s="722">
        <v>0</v>
      </c>
      <c r="I27" s="722">
        <v>33204.04</v>
      </c>
      <c r="J27" s="722">
        <v>33204.04</v>
      </c>
      <c r="K27" s="722">
        <v>0</v>
      </c>
      <c r="L27" s="723">
        <v>0</v>
      </c>
      <c r="M27" s="751"/>
      <c r="N27" s="718">
        <v>0</v>
      </c>
      <c r="O27" s="722">
        <v>0</v>
      </c>
      <c r="P27" s="722">
        <v>0</v>
      </c>
      <c r="Q27" s="722">
        <v>0</v>
      </c>
      <c r="R27" s="722">
        <v>0</v>
      </c>
      <c r="S27" s="723">
        <v>0</v>
      </c>
      <c r="U27" s="121"/>
    </row>
    <row r="28" spans="1:21" s="117" customFormat="1" ht="17.25" customHeight="1">
      <c r="A28" s="297" t="s">
        <v>104</v>
      </c>
      <c r="B28" s="89"/>
      <c r="C28" s="298"/>
      <c r="E28" s="718">
        <v>0</v>
      </c>
      <c r="F28" s="722">
        <v>0</v>
      </c>
      <c r="G28" s="722">
        <v>0</v>
      </c>
      <c r="H28" s="722">
        <v>0</v>
      </c>
      <c r="I28" s="722">
        <v>0</v>
      </c>
      <c r="J28" s="722">
        <v>0</v>
      </c>
      <c r="K28" s="722">
        <v>0</v>
      </c>
      <c r="L28" s="723">
        <v>0</v>
      </c>
      <c r="M28" s="751"/>
      <c r="N28" s="718">
        <v>0</v>
      </c>
      <c r="O28" s="722">
        <v>0</v>
      </c>
      <c r="P28" s="722">
        <v>0</v>
      </c>
      <c r="Q28" s="722">
        <v>0</v>
      </c>
      <c r="R28" s="722">
        <v>0</v>
      </c>
      <c r="S28" s="723">
        <v>0</v>
      </c>
      <c r="U28" s="121"/>
    </row>
    <row r="29" spans="1:21" s="117" customFormat="1" ht="17.25" customHeight="1">
      <c r="A29" s="299" t="s">
        <v>105</v>
      </c>
      <c r="B29" s="143"/>
      <c r="C29" s="300"/>
      <c r="E29" s="718">
        <v>0</v>
      </c>
      <c r="F29" s="722">
        <v>0</v>
      </c>
      <c r="G29" s="722">
        <v>0</v>
      </c>
      <c r="H29" s="722">
        <v>0</v>
      </c>
      <c r="I29" s="722">
        <v>0</v>
      </c>
      <c r="J29" s="722">
        <v>0</v>
      </c>
      <c r="K29" s="722">
        <v>0</v>
      </c>
      <c r="L29" s="723">
        <v>0</v>
      </c>
      <c r="M29" s="751"/>
      <c r="N29" s="718">
        <v>0</v>
      </c>
      <c r="O29" s="722">
        <v>0</v>
      </c>
      <c r="P29" s="722">
        <v>0</v>
      </c>
      <c r="Q29" s="722">
        <v>0</v>
      </c>
      <c r="R29" s="722">
        <v>0</v>
      </c>
      <c r="S29" s="723">
        <v>0</v>
      </c>
      <c r="U29" s="121"/>
    </row>
    <row r="30" spans="1:21" s="117" customFormat="1" ht="17.25" customHeight="1">
      <c r="A30" s="301" t="s">
        <v>106</v>
      </c>
      <c r="B30" s="302"/>
      <c r="C30" s="303"/>
      <c r="E30" s="719">
        <v>2</v>
      </c>
      <c r="F30" s="724">
        <v>2</v>
      </c>
      <c r="G30" s="724">
        <v>0</v>
      </c>
      <c r="H30" s="724">
        <v>0</v>
      </c>
      <c r="I30" s="724">
        <v>97345.08</v>
      </c>
      <c r="J30" s="724">
        <v>97345.08</v>
      </c>
      <c r="K30" s="724">
        <v>0</v>
      </c>
      <c r="L30" s="725">
        <v>0</v>
      </c>
      <c r="M30" s="751"/>
      <c r="N30" s="719">
        <v>0</v>
      </c>
      <c r="O30" s="724">
        <v>0</v>
      </c>
      <c r="P30" s="724">
        <v>0</v>
      </c>
      <c r="Q30" s="724">
        <v>0</v>
      </c>
      <c r="R30" s="724">
        <v>0</v>
      </c>
      <c r="S30" s="725">
        <v>0</v>
      </c>
      <c r="U30" s="121"/>
    </row>
    <row r="31" spans="1:17" s="73" customFormat="1" ht="12" customHeight="1">
      <c r="A31" s="14" t="s">
        <v>234</v>
      </c>
      <c r="D31" s="88"/>
      <c r="E31" s="72"/>
      <c r="F31" s="72"/>
      <c r="G31" s="72"/>
      <c r="H31" s="72"/>
      <c r="I31" s="66"/>
      <c r="J31" s="74"/>
      <c r="K31" s="72"/>
      <c r="L31" s="72"/>
      <c r="M31" s="72"/>
      <c r="N31" s="66"/>
      <c r="O31" s="72"/>
      <c r="P31" s="72"/>
      <c r="Q31" s="72"/>
    </row>
    <row r="32" spans="1:17" ht="12" customHeight="1">
      <c r="A32" s="14" t="s">
        <v>601</v>
      </c>
      <c r="D32" s="65"/>
      <c r="E32" s="65"/>
      <c r="F32" s="65"/>
      <c r="G32" s="65"/>
      <c r="H32" s="65"/>
      <c r="I32" s="65"/>
      <c r="J32" s="65"/>
      <c r="K32" s="65"/>
      <c r="M32" s="65"/>
      <c r="N32" s="65"/>
      <c r="O32" s="65"/>
      <c r="P32" s="65"/>
      <c r="Q32" s="16"/>
    </row>
    <row r="33" spans="1:6" ht="12" customHeight="1">
      <c r="A33" s="14" t="s">
        <v>517</v>
      </c>
      <c r="E33" s="105"/>
      <c r="F33" s="184"/>
    </row>
    <row r="34" ht="20.25" customHeight="1">
      <c r="K34" s="403"/>
    </row>
    <row r="35" spans="1:19" ht="12.75">
      <c r="A35" s="64" t="str">
        <f>A1</f>
        <v>Boletim Estatístico da Previdência Social - Vol. 14 Nº 11</v>
      </c>
      <c r="B35" s="18"/>
      <c r="C35" s="18"/>
      <c r="D35" s="18"/>
      <c r="E35" s="18"/>
      <c r="F35" s="18"/>
      <c r="G35" s="18"/>
      <c r="H35" s="18"/>
      <c r="I35" s="18"/>
      <c r="J35" s="161"/>
      <c r="K35" s="18"/>
      <c r="L35" s="18"/>
      <c r="M35" s="18"/>
      <c r="N35" s="18"/>
      <c r="O35" s="18"/>
      <c r="S35" s="161" t="str">
        <f>S1</f>
        <v>Novembro/2009</v>
      </c>
    </row>
    <row r="37" spans="1:23" ht="15">
      <c r="A37" s="349"/>
      <c r="B37" s="349"/>
      <c r="C37" s="349"/>
      <c r="D37" s="349"/>
      <c r="E37" s="349"/>
      <c r="F37" s="349"/>
      <c r="G37" s="349"/>
      <c r="H37" s="349"/>
      <c r="I37" s="349"/>
      <c r="J37" s="349"/>
      <c r="K37" s="349"/>
      <c r="L37" s="349"/>
      <c r="U37" s="15" t="s">
        <v>35</v>
      </c>
      <c r="V37" s="15"/>
      <c r="W37" s="15"/>
    </row>
    <row r="38" spans="21:23" ht="12.75">
      <c r="U38" s="15"/>
      <c r="V38" s="361" t="s">
        <v>38</v>
      </c>
      <c r="W38" s="52" t="s">
        <v>39</v>
      </c>
    </row>
    <row r="39" spans="21:23" ht="12.75">
      <c r="U39" s="89" t="s">
        <v>49</v>
      </c>
      <c r="V39" s="189">
        <f aca="true" t="shared" si="0" ref="V39:V44">E10/$E$9</f>
        <v>0.02922306848348243</v>
      </c>
      <c r="W39" s="189">
        <f aca="true" t="shared" si="1" ref="W39:W44">N10/$N$9</f>
        <v>0.006142719235524534</v>
      </c>
    </row>
    <row r="40" spans="21:23" ht="12.75">
      <c r="U40" s="143" t="s">
        <v>50</v>
      </c>
      <c r="V40" s="189">
        <f t="shared" si="0"/>
        <v>0.5292090854939087</v>
      </c>
      <c r="W40" s="189">
        <f t="shared" si="1"/>
        <v>0.9865771076221361</v>
      </c>
    </row>
    <row r="41" spans="21:23" ht="12.75">
      <c r="U41" s="89" t="s">
        <v>19</v>
      </c>
      <c r="V41" s="189">
        <f t="shared" si="0"/>
        <v>0.19122595264091444</v>
      </c>
      <c r="W41" s="189">
        <f t="shared" si="1"/>
        <v>0.00569613953096442</v>
      </c>
    </row>
    <row r="42" spans="21:23" ht="12.75">
      <c r="U42" s="89" t="s">
        <v>20</v>
      </c>
      <c r="V42" s="189">
        <f t="shared" si="0"/>
        <v>0.10395087115086372</v>
      </c>
      <c r="W42" s="189">
        <f t="shared" si="1"/>
        <v>0.001089408090324164</v>
      </c>
    </row>
    <row r="43" spans="21:23" ht="12.75">
      <c r="U43" s="89" t="s">
        <v>21</v>
      </c>
      <c r="V43" s="189">
        <f t="shared" si="0"/>
        <v>0.07991769405378012</v>
      </c>
      <c r="W43" s="189">
        <f t="shared" si="1"/>
        <v>0.00030946433596000224</v>
      </c>
    </row>
    <row r="44" spans="21:23" ht="12.75">
      <c r="U44" s="89" t="s">
        <v>22</v>
      </c>
      <c r="V44" s="189">
        <f t="shared" si="0"/>
        <v>0.050335843815047764</v>
      </c>
      <c r="W44" s="189">
        <f t="shared" si="1"/>
        <v>0.00016409494247560628</v>
      </c>
    </row>
    <row r="45" spans="21:23" ht="12.75">
      <c r="U45" s="52" t="s">
        <v>311</v>
      </c>
      <c r="V45" s="189">
        <f>SUM(E16:E30)/$E$9</f>
        <v>0.016137484362002883</v>
      </c>
      <c r="W45" s="189">
        <f>SUM(N16:N30)/$N$9</f>
        <v>2.1066242615111616E-05</v>
      </c>
    </row>
    <row r="46" spans="21:23" ht="12.75">
      <c r="U46" s="362"/>
      <c r="V46" s="189"/>
      <c r="W46" s="189"/>
    </row>
    <row r="47" spans="21:23" ht="12.75">
      <c r="U47" s="19"/>
      <c r="V47" s="189">
        <f>SUM(V39:V45)</f>
        <v>1</v>
      </c>
      <c r="W47" s="189">
        <f>SUM(W39:W45)</f>
        <v>1</v>
      </c>
    </row>
    <row r="48" spans="21:23" ht="12.75">
      <c r="U48" s="362"/>
      <c r="V48" s="189"/>
      <c r="W48" s="189"/>
    </row>
    <row r="49" spans="21:23" ht="12.75">
      <c r="U49" s="19"/>
      <c r="V49" s="189"/>
      <c r="W49" s="189"/>
    </row>
    <row r="50" spans="21:23" ht="12.75">
      <c r="U50" s="19"/>
      <c r="V50" s="189"/>
      <c r="W50" s="189"/>
    </row>
    <row r="51" ht="12.75">
      <c r="W51" s="18"/>
    </row>
    <row r="52" ht="12.75">
      <c r="W52" s="189"/>
    </row>
    <row r="57" spans="21:22" ht="12.75">
      <c r="U57" s="363" t="s">
        <v>36</v>
      </c>
      <c r="V57" s="187"/>
    </row>
    <row r="58" spans="21:23" ht="12.75">
      <c r="U58" s="68"/>
      <c r="V58" s="361" t="s">
        <v>38</v>
      </c>
      <c r="W58" s="52" t="s">
        <v>39</v>
      </c>
    </row>
    <row r="59" spans="21:23" ht="12.75">
      <c r="U59" s="89" t="s">
        <v>49</v>
      </c>
      <c r="V59" s="189">
        <f aca="true" t="shared" si="2" ref="V59:V64">I10/$I$9</f>
        <v>0.008987252028767457</v>
      </c>
      <c r="W59" s="189">
        <f aca="true" t="shared" si="3" ref="W59:W64">Q10/$Q$9</f>
        <v>0.0028731273213658736</v>
      </c>
    </row>
    <row r="60" spans="21:23" ht="12.75">
      <c r="U60" s="143" t="s">
        <v>50</v>
      </c>
      <c r="V60" s="189">
        <f t="shared" si="2"/>
        <v>0.3165151919433122</v>
      </c>
      <c r="W60" s="189">
        <f t="shared" si="3"/>
        <v>0.9848760557260055</v>
      </c>
    </row>
    <row r="61" spans="21:23" ht="12.75">
      <c r="U61" s="89" t="s">
        <v>19</v>
      </c>
      <c r="V61" s="189">
        <f t="shared" si="2"/>
        <v>0.165090206201404</v>
      </c>
      <c r="W61" s="189">
        <f t="shared" si="3"/>
        <v>0.007751743085648063</v>
      </c>
    </row>
    <row r="62" spans="21:23" ht="12.75">
      <c r="U62" s="89" t="s">
        <v>20</v>
      </c>
      <c r="V62" s="189">
        <f t="shared" si="2"/>
        <v>0.15298588951544578</v>
      </c>
      <c r="W62" s="189">
        <f t="shared" si="3"/>
        <v>0.002600546137655332</v>
      </c>
    </row>
    <row r="63" spans="21:23" ht="12.75">
      <c r="U63" s="89" t="s">
        <v>21</v>
      </c>
      <c r="V63" s="189">
        <f t="shared" si="2"/>
        <v>0.1653908707016745</v>
      </c>
      <c r="W63" s="189">
        <f t="shared" si="3"/>
        <v>0.001052043281837794</v>
      </c>
    </row>
    <row r="64" spans="21:23" ht="12.75">
      <c r="U64" s="89" t="s">
        <v>22</v>
      </c>
      <c r="V64" s="189">
        <f t="shared" si="2"/>
        <v>0.135298972375059</v>
      </c>
      <c r="W64" s="189">
        <f t="shared" si="3"/>
        <v>0.0007304906802824338</v>
      </c>
    </row>
    <row r="65" spans="21:23" ht="12.75">
      <c r="U65" s="52" t="s">
        <v>311</v>
      </c>
      <c r="V65" s="189">
        <f>SUM(I16:I30)/$I$9</f>
        <v>0.055731617234337026</v>
      </c>
      <c r="W65" s="189">
        <f>SUM(Q16:Q30)/$Q$9</f>
        <v>0.00011599376720520911</v>
      </c>
    </row>
    <row r="66" spans="21:23" ht="12.75">
      <c r="U66" s="362"/>
      <c r="V66" s="189"/>
      <c r="W66" s="189"/>
    </row>
    <row r="67" spans="21:23" ht="12.75">
      <c r="U67" s="19"/>
      <c r="V67" s="189">
        <f>SUM(V59:V66)</f>
        <v>0.9999999999999999</v>
      </c>
      <c r="W67" s="189">
        <f>SUM(W59:W66)</f>
        <v>1.0000000000000002</v>
      </c>
    </row>
    <row r="68" spans="13:15" ht="12.75">
      <c r="M68" s="362"/>
      <c r="N68" s="189"/>
      <c r="O68" s="189"/>
    </row>
    <row r="69" spans="13:15" ht="12.75">
      <c r="M69" s="19"/>
      <c r="N69" s="189"/>
      <c r="O69" s="189"/>
    </row>
    <row r="70" spans="13:15" ht="12.75">
      <c r="M70" s="19"/>
      <c r="N70" s="189"/>
      <c r="O70" s="189"/>
    </row>
    <row r="72" ht="12.75">
      <c r="N72" s="86"/>
    </row>
    <row r="73" spans="14:15" ht="12.75">
      <c r="N73" s="364"/>
      <c r="O73" s="364"/>
    </row>
    <row r="121" ht="12.75">
      <c r="C121" s="646"/>
    </row>
  </sheetData>
  <mergeCells count="8">
    <mergeCell ref="N5:S5"/>
    <mergeCell ref="N6:P6"/>
    <mergeCell ref="Q6:S6"/>
    <mergeCell ref="C3:N3"/>
    <mergeCell ref="A5:C7"/>
    <mergeCell ref="E5:L5"/>
    <mergeCell ref="E6:H6"/>
    <mergeCell ref="I6:L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1" r:id="rId2"/>
  <headerFooter alignWithMargins="0">
    <oddFooter xml:space="preserve">&amp;C&amp;8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Q125"/>
  <sheetViews>
    <sheetView showGridLines="0" workbookViewId="0" topLeftCell="A1">
      <selection activeCell="E9" sqref="E9:Q41"/>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8.7109375" style="65" customWidth="1"/>
    <col min="6" max="6" width="8.28125" style="65" customWidth="1"/>
    <col min="7" max="7" width="9.00390625" style="65" customWidth="1"/>
    <col min="8" max="10" width="8.28125" style="65" customWidth="1"/>
    <col min="11" max="11" width="0.85546875" style="65" customWidth="1"/>
    <col min="12" max="12" width="11.7109375" style="65" bestFit="1" customWidth="1"/>
    <col min="13" max="13" width="9.28125" style="65" customWidth="1"/>
    <col min="14" max="16" width="10.7109375" style="65" customWidth="1"/>
    <col min="17" max="17" width="10.00390625" style="65" customWidth="1"/>
    <col min="18" max="16384" width="11.421875" style="65" customWidth="1"/>
  </cols>
  <sheetData>
    <row r="1" spans="1:17" s="45" customFormat="1" ht="18.75" customHeight="1">
      <c r="A1" s="64" t="str">
        <f>'01'!A1</f>
        <v>Boletim Estatístico da Previdência Social - Vol. 14 Nº 11</v>
      </c>
      <c r="M1" s="163"/>
      <c r="N1" s="163"/>
      <c r="P1" s="18"/>
      <c r="Q1" s="162" t="str">
        <f>'01'!L1</f>
        <v>Novembro/2009</v>
      </c>
    </row>
    <row r="2" spans="4:17" ht="6" customHeight="1">
      <c r="D2" s="67"/>
      <c r="E2" s="1"/>
      <c r="F2" s="1"/>
      <c r="G2" s="1"/>
      <c r="H2" s="1"/>
      <c r="I2" s="1"/>
      <c r="J2" s="1"/>
      <c r="K2" s="1"/>
      <c r="L2" s="1"/>
      <c r="M2" s="1"/>
      <c r="N2" s="1"/>
      <c r="O2" s="2"/>
      <c r="P2" s="2"/>
      <c r="Q2" s="66"/>
    </row>
    <row r="3" spans="1:16" ht="15" customHeight="1">
      <c r="A3" s="919">
        <v>14</v>
      </c>
      <c r="B3" s="158"/>
      <c r="C3" s="1127" t="s">
        <v>537</v>
      </c>
      <c r="D3" s="1128"/>
      <c r="E3" s="1128"/>
      <c r="F3" s="1128"/>
      <c r="G3" s="1128"/>
      <c r="H3" s="1128"/>
      <c r="I3" s="1128"/>
      <c r="J3" s="1128"/>
      <c r="K3" s="1128"/>
      <c r="L3" s="1128"/>
      <c r="M3" s="1129"/>
      <c r="N3"/>
      <c r="O3"/>
      <c r="P3" s="66"/>
    </row>
    <row r="4" spans="4:15" ht="9" customHeight="1">
      <c r="D4" s="69"/>
      <c r="E4" s="1"/>
      <c r="F4" s="1"/>
      <c r="G4" s="69"/>
      <c r="H4" s="69"/>
      <c r="I4" s="69"/>
      <c r="J4" s="69"/>
      <c r="K4" s="69"/>
      <c r="M4" s="66"/>
      <c r="N4" s="66"/>
      <c r="O4" s="66"/>
    </row>
    <row r="5" spans="1:17" ht="15" customHeight="1">
      <c r="A5" s="1179" t="s">
        <v>217</v>
      </c>
      <c r="B5" s="1179"/>
      <c r="C5" s="1179"/>
      <c r="D5" s="573"/>
      <c r="E5" s="1165" t="s">
        <v>108</v>
      </c>
      <c r="F5" s="1166"/>
      <c r="G5" s="1166"/>
      <c r="H5" s="1166"/>
      <c r="I5" s="1166"/>
      <c r="J5" s="1167"/>
      <c r="K5" s="573"/>
      <c r="L5" s="1165" t="s">
        <v>531</v>
      </c>
      <c r="M5" s="1166"/>
      <c r="N5" s="1166"/>
      <c r="O5" s="1166"/>
      <c r="P5" s="1166"/>
      <c r="Q5" s="1167"/>
    </row>
    <row r="6" spans="1:17" ht="15" customHeight="1">
      <c r="A6" s="1179"/>
      <c r="B6" s="1179"/>
      <c r="C6" s="1179"/>
      <c r="D6" s="573"/>
      <c r="E6" s="1185" t="s">
        <v>532</v>
      </c>
      <c r="F6" s="1186"/>
      <c r="G6" s="1186"/>
      <c r="H6" s="1186"/>
      <c r="I6" s="1186"/>
      <c r="J6" s="1187"/>
      <c r="K6" s="578"/>
      <c r="L6" s="1185" t="s">
        <v>532</v>
      </c>
      <c r="M6" s="1186"/>
      <c r="N6" s="1186"/>
      <c r="O6" s="1186"/>
      <c r="P6" s="1186"/>
      <c r="Q6" s="1187"/>
    </row>
    <row r="7" spans="1:17" ht="15" customHeight="1">
      <c r="A7" s="1179"/>
      <c r="B7" s="1179"/>
      <c r="C7" s="1179"/>
      <c r="D7" s="573"/>
      <c r="E7" s="930" t="s">
        <v>129</v>
      </c>
      <c r="F7" s="907" t="s">
        <v>49</v>
      </c>
      <c r="G7" s="907" t="s">
        <v>533</v>
      </c>
      <c r="H7" s="907" t="s">
        <v>534</v>
      </c>
      <c r="I7" s="907" t="s">
        <v>535</v>
      </c>
      <c r="J7" s="980" t="s">
        <v>536</v>
      </c>
      <c r="K7" s="578"/>
      <c r="L7" s="930" t="s">
        <v>129</v>
      </c>
      <c r="M7" s="907" t="s">
        <v>49</v>
      </c>
      <c r="N7" s="907" t="s">
        <v>533</v>
      </c>
      <c r="O7" s="907" t="s">
        <v>534</v>
      </c>
      <c r="P7" s="907" t="s">
        <v>535</v>
      </c>
      <c r="Q7" s="980" t="s">
        <v>536</v>
      </c>
    </row>
    <row r="8" spans="1:17" ht="6" customHeight="1">
      <c r="A8" s="9"/>
      <c r="C8" s="13"/>
      <c r="D8" s="9"/>
      <c r="E8" s="3"/>
      <c r="F8" s="3"/>
      <c r="G8" s="3"/>
      <c r="H8" s="3"/>
      <c r="I8" s="3"/>
      <c r="J8" s="3"/>
      <c r="K8" s="9"/>
      <c r="L8" s="94"/>
      <c r="M8" s="94"/>
      <c r="N8" s="94"/>
      <c r="O8" s="94"/>
      <c r="P8" s="94"/>
      <c r="Q8" s="94"/>
    </row>
    <row r="9" spans="1:17" s="58" customFormat="1" ht="12" customHeight="1">
      <c r="A9" s="242" t="s">
        <v>56</v>
      </c>
      <c r="B9" s="243"/>
      <c r="C9" s="261"/>
      <c r="D9" s="138"/>
      <c r="E9" s="717">
        <v>26871844</v>
      </c>
      <c r="F9" s="720">
        <v>623428</v>
      </c>
      <c r="G9" s="720">
        <v>17925118</v>
      </c>
      <c r="H9" s="720">
        <v>8021453</v>
      </c>
      <c r="I9" s="720">
        <v>297414</v>
      </c>
      <c r="J9" s="721">
        <v>4431</v>
      </c>
      <c r="K9" s="752"/>
      <c r="L9" s="717">
        <v>18347350756.98</v>
      </c>
      <c r="M9" s="720">
        <v>145657804.56</v>
      </c>
      <c r="N9" s="720">
        <v>8335179870</v>
      </c>
      <c r="O9" s="720">
        <v>9056438418.279999</v>
      </c>
      <c r="P9" s="720">
        <v>775195277.98</v>
      </c>
      <c r="Q9" s="721">
        <v>34879386.160000004</v>
      </c>
    </row>
    <row r="10" spans="1:17" ht="12" customHeight="1">
      <c r="A10" s="234" t="s">
        <v>57</v>
      </c>
      <c r="B10" s="72"/>
      <c r="C10" s="268"/>
      <c r="D10" s="14"/>
      <c r="E10" s="728">
        <v>1307504</v>
      </c>
      <c r="F10" s="733">
        <v>17785</v>
      </c>
      <c r="G10" s="733">
        <v>1112707</v>
      </c>
      <c r="H10" s="733">
        <v>168972</v>
      </c>
      <c r="I10" s="733">
        <v>7929</v>
      </c>
      <c r="J10" s="734">
        <v>111</v>
      </c>
      <c r="K10" s="753"/>
      <c r="L10" s="728">
        <v>723779051.14</v>
      </c>
      <c r="M10" s="733">
        <v>4214518.24</v>
      </c>
      <c r="N10" s="733">
        <v>517408755</v>
      </c>
      <c r="O10" s="733">
        <v>180600424.04000002</v>
      </c>
      <c r="P10" s="733">
        <v>20712060.759999998</v>
      </c>
      <c r="Q10" s="734">
        <v>843293.1</v>
      </c>
    </row>
    <row r="11" spans="1:17" ht="12" customHeight="1">
      <c r="A11" s="228" t="s">
        <v>58</v>
      </c>
      <c r="B11" s="6"/>
      <c r="C11" s="265"/>
      <c r="D11" s="14"/>
      <c r="E11" s="718">
        <v>166444</v>
      </c>
      <c r="F11" s="722">
        <v>3648</v>
      </c>
      <c r="G11" s="722">
        <v>145473</v>
      </c>
      <c r="H11" s="722">
        <v>16753</v>
      </c>
      <c r="I11" s="722">
        <v>556</v>
      </c>
      <c r="J11" s="723">
        <v>14</v>
      </c>
      <c r="K11" s="753"/>
      <c r="L11" s="718">
        <v>85603918.44999999</v>
      </c>
      <c r="M11" s="722">
        <v>864371.25</v>
      </c>
      <c r="N11" s="722">
        <v>67644945</v>
      </c>
      <c r="O11" s="722">
        <v>15561084.440000001</v>
      </c>
      <c r="P11" s="722">
        <v>1449120.46</v>
      </c>
      <c r="Q11" s="723">
        <v>84397.3</v>
      </c>
    </row>
    <row r="12" spans="1:17" ht="12" customHeight="1">
      <c r="A12" s="228" t="s">
        <v>59</v>
      </c>
      <c r="B12" s="6"/>
      <c r="C12" s="265"/>
      <c r="D12" s="14"/>
      <c r="E12" s="718">
        <v>66987</v>
      </c>
      <c r="F12" s="722">
        <v>1187</v>
      </c>
      <c r="G12" s="722">
        <v>51653</v>
      </c>
      <c r="H12" s="722">
        <v>13828</v>
      </c>
      <c r="I12" s="722">
        <v>319</v>
      </c>
      <c r="J12" s="723">
        <v>0</v>
      </c>
      <c r="K12" s="753"/>
      <c r="L12" s="718">
        <v>38689591.76</v>
      </c>
      <c r="M12" s="722">
        <v>259010.3</v>
      </c>
      <c r="N12" s="722">
        <v>24018645</v>
      </c>
      <c r="O12" s="722">
        <v>13587944.67</v>
      </c>
      <c r="P12" s="722">
        <v>823991.79</v>
      </c>
      <c r="Q12" s="723">
        <v>0</v>
      </c>
    </row>
    <row r="13" spans="1:17" ht="12" customHeight="1">
      <c r="A13" s="228" t="s">
        <v>60</v>
      </c>
      <c r="B13" s="6"/>
      <c r="C13" s="265"/>
      <c r="D13" s="14"/>
      <c r="E13" s="718">
        <v>225019</v>
      </c>
      <c r="F13" s="722">
        <v>2804</v>
      </c>
      <c r="G13" s="722">
        <v>182073</v>
      </c>
      <c r="H13" s="722">
        <v>38207</v>
      </c>
      <c r="I13" s="722">
        <v>1903</v>
      </c>
      <c r="J13" s="723">
        <v>32</v>
      </c>
      <c r="K13" s="753"/>
      <c r="L13" s="718">
        <v>133288883.74</v>
      </c>
      <c r="M13" s="722">
        <v>668769.46</v>
      </c>
      <c r="N13" s="722">
        <v>84663945</v>
      </c>
      <c r="O13" s="722">
        <v>42793825.97</v>
      </c>
      <c r="P13" s="722">
        <v>4965747.5</v>
      </c>
      <c r="Q13" s="723">
        <v>196595.81</v>
      </c>
    </row>
    <row r="14" spans="1:17" ht="12" customHeight="1">
      <c r="A14" s="228" t="s">
        <v>61</v>
      </c>
      <c r="B14" s="6"/>
      <c r="C14" s="265"/>
      <c r="D14" s="14"/>
      <c r="E14" s="718">
        <v>29127</v>
      </c>
      <c r="F14" s="722">
        <v>348</v>
      </c>
      <c r="G14" s="722">
        <v>25627</v>
      </c>
      <c r="H14" s="722">
        <v>3003</v>
      </c>
      <c r="I14" s="722">
        <v>149</v>
      </c>
      <c r="J14" s="723">
        <v>0</v>
      </c>
      <c r="K14" s="753"/>
      <c r="L14" s="718">
        <v>15411572.47</v>
      </c>
      <c r="M14" s="722">
        <v>79576.17</v>
      </c>
      <c r="N14" s="722">
        <v>11916555</v>
      </c>
      <c r="O14" s="722">
        <v>3025804.9</v>
      </c>
      <c r="P14" s="722">
        <v>389636.4</v>
      </c>
      <c r="Q14" s="723">
        <v>0</v>
      </c>
    </row>
    <row r="15" spans="1:17" ht="12" customHeight="1">
      <c r="A15" s="228" t="s">
        <v>62</v>
      </c>
      <c r="B15" s="6"/>
      <c r="C15" s="265"/>
      <c r="D15" s="14"/>
      <c r="E15" s="718">
        <v>638796</v>
      </c>
      <c r="F15" s="722">
        <v>8031</v>
      </c>
      <c r="G15" s="722">
        <v>544925</v>
      </c>
      <c r="H15" s="722">
        <v>81325</v>
      </c>
      <c r="I15" s="722">
        <v>4451</v>
      </c>
      <c r="J15" s="723">
        <v>64</v>
      </c>
      <c r="K15" s="753"/>
      <c r="L15" s="718">
        <v>357736999.78000003</v>
      </c>
      <c r="M15" s="722">
        <v>1924910.27</v>
      </c>
      <c r="N15" s="722">
        <v>253390125</v>
      </c>
      <c r="O15" s="722">
        <v>90209286.91000001</v>
      </c>
      <c r="P15" s="722">
        <v>11655080.54</v>
      </c>
      <c r="Q15" s="723">
        <v>557597.06</v>
      </c>
    </row>
    <row r="16" spans="1:17" ht="12" customHeight="1">
      <c r="A16" s="228" t="s">
        <v>63</v>
      </c>
      <c r="B16" s="6"/>
      <c r="C16" s="265"/>
      <c r="D16" s="14"/>
      <c r="E16" s="718">
        <v>39011</v>
      </c>
      <c r="F16" s="722">
        <v>514</v>
      </c>
      <c r="G16" s="722">
        <v>33665</v>
      </c>
      <c r="H16" s="722">
        <v>4687</v>
      </c>
      <c r="I16" s="722">
        <v>145</v>
      </c>
      <c r="J16" s="723">
        <v>0</v>
      </c>
      <c r="K16" s="753"/>
      <c r="L16" s="718">
        <v>21006988.680000003</v>
      </c>
      <c r="M16" s="722">
        <v>119525.46</v>
      </c>
      <c r="N16" s="722">
        <v>15654225</v>
      </c>
      <c r="O16" s="722">
        <v>4862224.56</v>
      </c>
      <c r="P16" s="722">
        <v>371013.66</v>
      </c>
      <c r="Q16" s="723">
        <v>0</v>
      </c>
    </row>
    <row r="17" spans="1:17" ht="12" customHeight="1">
      <c r="A17" s="228" t="s">
        <v>64</v>
      </c>
      <c r="B17" s="6"/>
      <c r="C17" s="265"/>
      <c r="D17" s="14"/>
      <c r="E17" s="718">
        <v>142120</v>
      </c>
      <c r="F17" s="722">
        <v>1253</v>
      </c>
      <c r="G17" s="722">
        <v>129291</v>
      </c>
      <c r="H17" s="722">
        <v>11169</v>
      </c>
      <c r="I17" s="722">
        <v>406</v>
      </c>
      <c r="J17" s="723">
        <v>1</v>
      </c>
      <c r="K17" s="753"/>
      <c r="L17" s="718">
        <v>72041096.26</v>
      </c>
      <c r="M17" s="722">
        <v>298355.33</v>
      </c>
      <c r="N17" s="722">
        <v>60120315</v>
      </c>
      <c r="O17" s="722">
        <v>10560252.59</v>
      </c>
      <c r="P17" s="722">
        <v>1057470.41</v>
      </c>
      <c r="Q17" s="723">
        <v>4702.93</v>
      </c>
    </row>
    <row r="18" spans="1:17" ht="12" customHeight="1">
      <c r="A18" s="234" t="s">
        <v>65</v>
      </c>
      <c r="B18" s="72"/>
      <c r="C18" s="268"/>
      <c r="D18" s="74"/>
      <c r="E18" s="728">
        <v>7330945</v>
      </c>
      <c r="F18" s="733">
        <v>122837</v>
      </c>
      <c r="G18" s="733">
        <v>6311747</v>
      </c>
      <c r="H18" s="733">
        <v>849491</v>
      </c>
      <c r="I18" s="733">
        <v>45944</v>
      </c>
      <c r="J18" s="734">
        <v>926</v>
      </c>
      <c r="K18" s="733"/>
      <c r="L18" s="728">
        <v>4021586114.5</v>
      </c>
      <c r="M18" s="733">
        <v>27986392.080000002</v>
      </c>
      <c r="N18" s="733">
        <v>2934962355</v>
      </c>
      <c r="O18" s="733">
        <v>929856506.06</v>
      </c>
      <c r="P18" s="733">
        <v>121752551.44000001</v>
      </c>
      <c r="Q18" s="734">
        <v>7028309.919999999</v>
      </c>
    </row>
    <row r="19" spans="1:17" ht="12" customHeight="1">
      <c r="A19" s="228" t="s">
        <v>66</v>
      </c>
      <c r="B19" s="6"/>
      <c r="C19" s="265"/>
      <c r="D19" s="14"/>
      <c r="E19" s="718">
        <v>785401</v>
      </c>
      <c r="F19" s="722">
        <v>5801</v>
      </c>
      <c r="G19" s="722">
        <v>736052</v>
      </c>
      <c r="H19" s="722">
        <v>41206</v>
      </c>
      <c r="I19" s="722">
        <v>2309</v>
      </c>
      <c r="J19" s="723">
        <v>33</v>
      </c>
      <c r="K19" s="753"/>
      <c r="L19" s="718">
        <v>394174063.75</v>
      </c>
      <c r="M19" s="722">
        <v>1315707.49</v>
      </c>
      <c r="N19" s="722">
        <v>342264180</v>
      </c>
      <c r="O19" s="722">
        <v>44189300.690000005</v>
      </c>
      <c r="P19" s="722">
        <v>6120521.760000001</v>
      </c>
      <c r="Q19" s="723">
        <v>284353.81</v>
      </c>
    </row>
    <row r="20" spans="1:17" s="73" customFormat="1" ht="12" customHeight="1">
      <c r="A20" s="228" t="s">
        <v>67</v>
      </c>
      <c r="B20" s="6"/>
      <c r="C20" s="265"/>
      <c r="D20" s="14"/>
      <c r="E20" s="718">
        <v>486543</v>
      </c>
      <c r="F20" s="722">
        <v>4904</v>
      </c>
      <c r="G20" s="722">
        <v>451299</v>
      </c>
      <c r="H20" s="722">
        <v>28720</v>
      </c>
      <c r="I20" s="722">
        <v>1591</v>
      </c>
      <c r="J20" s="723">
        <v>29</v>
      </c>
      <c r="K20" s="753"/>
      <c r="L20" s="718">
        <v>245455320.39999998</v>
      </c>
      <c r="M20" s="722">
        <v>1096235.19</v>
      </c>
      <c r="N20" s="722">
        <v>209854035</v>
      </c>
      <c r="O20" s="722">
        <v>30097218.75</v>
      </c>
      <c r="P20" s="722">
        <v>4212946.89</v>
      </c>
      <c r="Q20" s="723">
        <v>194884.57</v>
      </c>
    </row>
    <row r="21" spans="1:17" ht="12" customHeight="1">
      <c r="A21" s="228" t="s">
        <v>68</v>
      </c>
      <c r="B21" s="6"/>
      <c r="C21" s="265"/>
      <c r="D21" s="14"/>
      <c r="E21" s="718">
        <v>1172633</v>
      </c>
      <c r="F21" s="722">
        <v>18655</v>
      </c>
      <c r="G21" s="722">
        <v>1037687</v>
      </c>
      <c r="H21" s="722">
        <v>109295</v>
      </c>
      <c r="I21" s="722">
        <v>6825</v>
      </c>
      <c r="J21" s="723">
        <v>171</v>
      </c>
      <c r="K21" s="753"/>
      <c r="L21" s="718">
        <v>627216015.9</v>
      </c>
      <c r="M21" s="722">
        <v>4229502.81</v>
      </c>
      <c r="N21" s="722">
        <v>482524455</v>
      </c>
      <c r="O21" s="722">
        <v>120904235.19000001</v>
      </c>
      <c r="P21" s="722">
        <v>18365449.900000002</v>
      </c>
      <c r="Q21" s="723">
        <v>1192373</v>
      </c>
    </row>
    <row r="22" spans="1:17" ht="12" customHeight="1">
      <c r="A22" s="228" t="s">
        <v>69</v>
      </c>
      <c r="B22" s="6"/>
      <c r="C22" s="265"/>
      <c r="D22" s="14"/>
      <c r="E22" s="718">
        <v>459067</v>
      </c>
      <c r="F22" s="722">
        <v>9646</v>
      </c>
      <c r="G22" s="722">
        <v>393962</v>
      </c>
      <c r="H22" s="722">
        <v>52728</v>
      </c>
      <c r="I22" s="722">
        <v>2634</v>
      </c>
      <c r="J22" s="723">
        <v>97</v>
      </c>
      <c r="K22" s="753"/>
      <c r="L22" s="718">
        <v>248815744.80999997</v>
      </c>
      <c r="M22" s="722">
        <v>2123269.12</v>
      </c>
      <c r="N22" s="722">
        <v>183192330</v>
      </c>
      <c r="O22" s="722">
        <v>55731834.669999994</v>
      </c>
      <c r="P22" s="722">
        <v>7092795.89</v>
      </c>
      <c r="Q22" s="723">
        <v>675515.13</v>
      </c>
    </row>
    <row r="23" spans="1:17" ht="12" customHeight="1">
      <c r="A23" s="228" t="s">
        <v>70</v>
      </c>
      <c r="B23" s="6"/>
      <c r="C23" s="265"/>
      <c r="D23" s="14"/>
      <c r="E23" s="718">
        <v>592523</v>
      </c>
      <c r="F23" s="722">
        <v>9815</v>
      </c>
      <c r="G23" s="722">
        <v>525626</v>
      </c>
      <c r="H23" s="722">
        <v>54260</v>
      </c>
      <c r="I23" s="722">
        <v>2759</v>
      </c>
      <c r="J23" s="723">
        <v>63</v>
      </c>
      <c r="K23" s="753"/>
      <c r="L23" s="718">
        <v>309982607.97</v>
      </c>
      <c r="M23" s="722">
        <v>2131034.8</v>
      </c>
      <c r="N23" s="722">
        <v>244416090</v>
      </c>
      <c r="O23" s="722">
        <v>55573504.6</v>
      </c>
      <c r="P23" s="722">
        <v>7398712.46</v>
      </c>
      <c r="Q23" s="723">
        <v>463266.11</v>
      </c>
    </row>
    <row r="24" spans="1:17" ht="12" customHeight="1">
      <c r="A24" s="228" t="s">
        <v>71</v>
      </c>
      <c r="B24" s="6"/>
      <c r="C24" s="265"/>
      <c r="D24" s="14"/>
      <c r="E24" s="718">
        <v>1261014</v>
      </c>
      <c r="F24" s="722">
        <v>29543</v>
      </c>
      <c r="G24" s="722">
        <v>1021564</v>
      </c>
      <c r="H24" s="722">
        <v>198401</v>
      </c>
      <c r="I24" s="722">
        <v>11228</v>
      </c>
      <c r="J24" s="723">
        <v>278</v>
      </c>
      <c r="K24" s="753"/>
      <c r="L24" s="718">
        <v>730221688.33</v>
      </c>
      <c r="M24" s="722">
        <v>6749957.84</v>
      </c>
      <c r="N24" s="722">
        <v>475027260</v>
      </c>
      <c r="O24" s="722">
        <v>216472668.22</v>
      </c>
      <c r="P24" s="722">
        <v>29732064.2</v>
      </c>
      <c r="Q24" s="723">
        <v>2239738.07</v>
      </c>
    </row>
    <row r="25" spans="1:17" s="73" customFormat="1" ht="12" customHeight="1">
      <c r="A25" s="228" t="s">
        <v>72</v>
      </c>
      <c r="B25" s="6"/>
      <c r="C25" s="265"/>
      <c r="D25" s="14"/>
      <c r="E25" s="718">
        <v>409116</v>
      </c>
      <c r="F25" s="722">
        <v>5546</v>
      </c>
      <c r="G25" s="722">
        <v>348124</v>
      </c>
      <c r="H25" s="722">
        <v>53047</v>
      </c>
      <c r="I25" s="722">
        <v>2360</v>
      </c>
      <c r="J25" s="723">
        <v>39</v>
      </c>
      <c r="K25" s="753"/>
      <c r="L25" s="718">
        <v>223927856.22000003</v>
      </c>
      <c r="M25" s="722">
        <v>1276562.05</v>
      </c>
      <c r="N25" s="722">
        <v>161877660</v>
      </c>
      <c r="O25" s="722">
        <v>54237002.9</v>
      </c>
      <c r="P25" s="722">
        <v>6246797.840000001</v>
      </c>
      <c r="Q25" s="723">
        <v>289833.43</v>
      </c>
    </row>
    <row r="26" spans="1:17" s="73" customFormat="1" ht="12" customHeight="1">
      <c r="A26" s="228" t="s">
        <v>73</v>
      </c>
      <c r="B26" s="6"/>
      <c r="C26" s="265"/>
      <c r="D26" s="14"/>
      <c r="E26" s="718">
        <v>251803</v>
      </c>
      <c r="F26" s="722">
        <v>5396</v>
      </c>
      <c r="G26" s="722">
        <v>207960</v>
      </c>
      <c r="H26" s="722">
        <v>36329</v>
      </c>
      <c r="I26" s="722">
        <v>2083</v>
      </c>
      <c r="J26" s="723">
        <v>35</v>
      </c>
      <c r="K26" s="753"/>
      <c r="L26" s="718">
        <v>144210418.22</v>
      </c>
      <c r="M26" s="722">
        <v>1172635.85</v>
      </c>
      <c r="N26" s="722">
        <v>96701400</v>
      </c>
      <c r="O26" s="722">
        <v>40564444.16</v>
      </c>
      <c r="P26" s="722">
        <v>5493567.359999999</v>
      </c>
      <c r="Q26" s="723">
        <v>278370.85</v>
      </c>
    </row>
    <row r="27" spans="1:17" s="73" customFormat="1" ht="12" customHeight="1">
      <c r="A27" s="228" t="s">
        <v>74</v>
      </c>
      <c r="B27" s="6"/>
      <c r="C27" s="265"/>
      <c r="D27" s="14"/>
      <c r="E27" s="718">
        <v>1912845</v>
      </c>
      <c r="F27" s="722">
        <v>33531</v>
      </c>
      <c r="G27" s="722">
        <v>1589473</v>
      </c>
      <c r="H27" s="722">
        <v>275505</v>
      </c>
      <c r="I27" s="722">
        <v>14155</v>
      </c>
      <c r="J27" s="723">
        <v>181</v>
      </c>
      <c r="K27" s="753"/>
      <c r="L27" s="718">
        <v>1097582398.9</v>
      </c>
      <c r="M27" s="722">
        <v>7891486.93</v>
      </c>
      <c r="N27" s="722">
        <v>739104945</v>
      </c>
      <c r="O27" s="722">
        <v>312086296.88</v>
      </c>
      <c r="P27" s="722">
        <v>37089695.14</v>
      </c>
      <c r="Q27" s="723">
        <v>1409974.95</v>
      </c>
    </row>
    <row r="28" spans="1:17" s="73" customFormat="1" ht="12" customHeight="1">
      <c r="A28" s="234" t="s">
        <v>75</v>
      </c>
      <c r="B28" s="72"/>
      <c r="C28" s="268"/>
      <c r="D28" s="74"/>
      <c r="E28" s="728">
        <v>12075535</v>
      </c>
      <c r="F28" s="733">
        <v>353591</v>
      </c>
      <c r="G28" s="733">
        <v>6475414</v>
      </c>
      <c r="H28" s="733">
        <v>5062901</v>
      </c>
      <c r="I28" s="733">
        <v>181020</v>
      </c>
      <c r="J28" s="734">
        <v>2609</v>
      </c>
      <c r="K28" s="753"/>
      <c r="L28" s="728">
        <v>9470019666.130001</v>
      </c>
      <c r="M28" s="733">
        <v>82694510.4</v>
      </c>
      <c r="N28" s="733">
        <v>3011067510</v>
      </c>
      <c r="O28" s="733">
        <v>5884933390.04</v>
      </c>
      <c r="P28" s="733">
        <v>470520377.29999995</v>
      </c>
      <c r="Q28" s="734">
        <v>20803878.39</v>
      </c>
    </row>
    <row r="29" spans="1:17" s="73" customFormat="1" ht="12" customHeight="1">
      <c r="A29" s="228" t="s">
        <v>76</v>
      </c>
      <c r="B29" s="6"/>
      <c r="C29" s="265"/>
      <c r="D29" s="14"/>
      <c r="E29" s="718">
        <v>3046496</v>
      </c>
      <c r="F29" s="722">
        <v>66877</v>
      </c>
      <c r="G29" s="722">
        <v>2152625</v>
      </c>
      <c r="H29" s="722">
        <v>802102</v>
      </c>
      <c r="I29" s="722">
        <v>24482</v>
      </c>
      <c r="J29" s="723">
        <v>410</v>
      </c>
      <c r="K29" s="753"/>
      <c r="L29" s="718">
        <v>1956051540.6999998</v>
      </c>
      <c r="M29" s="722">
        <v>15674328.29</v>
      </c>
      <c r="N29" s="722">
        <v>1000970625</v>
      </c>
      <c r="O29" s="722">
        <v>872417469.87</v>
      </c>
      <c r="P29" s="722">
        <v>64052042.74</v>
      </c>
      <c r="Q29" s="723">
        <v>2937074.8</v>
      </c>
    </row>
    <row r="30" spans="1:17" ht="12" customHeight="1">
      <c r="A30" s="228" t="s">
        <v>77</v>
      </c>
      <c r="B30" s="6"/>
      <c r="C30" s="265"/>
      <c r="D30" s="14"/>
      <c r="E30" s="718">
        <v>470694</v>
      </c>
      <c r="F30" s="722">
        <v>12812</v>
      </c>
      <c r="G30" s="722">
        <v>322006</v>
      </c>
      <c r="H30" s="722">
        <v>130800</v>
      </c>
      <c r="I30" s="722">
        <v>5016</v>
      </c>
      <c r="J30" s="723">
        <v>60</v>
      </c>
      <c r="K30" s="753"/>
      <c r="L30" s="718">
        <v>311664962.1</v>
      </c>
      <c r="M30" s="722">
        <v>3046937.66</v>
      </c>
      <c r="N30" s="722">
        <v>149732790</v>
      </c>
      <c r="O30" s="722">
        <v>145432475.21</v>
      </c>
      <c r="P30" s="722">
        <v>13015502.36</v>
      </c>
      <c r="Q30" s="723">
        <v>437256.87</v>
      </c>
    </row>
    <row r="31" spans="1:17" ht="12" customHeight="1">
      <c r="A31" s="228" t="s">
        <v>78</v>
      </c>
      <c r="B31" s="6"/>
      <c r="C31" s="265"/>
      <c r="D31" s="14"/>
      <c r="E31" s="718">
        <v>2475198</v>
      </c>
      <c r="F31" s="722">
        <v>94238</v>
      </c>
      <c r="G31" s="722">
        <v>1240898</v>
      </c>
      <c r="H31" s="722">
        <v>1090797</v>
      </c>
      <c r="I31" s="722">
        <v>47981</v>
      </c>
      <c r="J31" s="723">
        <v>1284</v>
      </c>
      <c r="K31" s="753"/>
      <c r="L31" s="718">
        <v>2019046098.6</v>
      </c>
      <c r="M31" s="722">
        <v>19895899.43</v>
      </c>
      <c r="N31" s="722">
        <v>577017570</v>
      </c>
      <c r="O31" s="722">
        <v>1284973828.1899998</v>
      </c>
      <c r="P31" s="722">
        <v>126737392.52</v>
      </c>
      <c r="Q31" s="723">
        <v>10421408.46</v>
      </c>
    </row>
    <row r="32" spans="1:17" ht="12" customHeight="1">
      <c r="A32" s="228" t="s">
        <v>79</v>
      </c>
      <c r="B32" s="6"/>
      <c r="C32" s="265"/>
      <c r="D32" s="14"/>
      <c r="E32" s="718">
        <v>6083147</v>
      </c>
      <c r="F32" s="722">
        <v>179664</v>
      </c>
      <c r="G32" s="722">
        <v>2759885</v>
      </c>
      <c r="H32" s="722">
        <v>3039202</v>
      </c>
      <c r="I32" s="722">
        <v>103541</v>
      </c>
      <c r="J32" s="723">
        <v>855</v>
      </c>
      <c r="K32" s="753"/>
      <c r="L32" s="718">
        <v>5183257064.7300005</v>
      </c>
      <c r="M32" s="722">
        <v>44077345.02</v>
      </c>
      <c r="N32" s="722">
        <v>1283346525</v>
      </c>
      <c r="O32" s="722">
        <v>3582109616.77</v>
      </c>
      <c r="P32" s="722">
        <v>266715439.67999998</v>
      </c>
      <c r="Q32" s="723">
        <v>7008138.26</v>
      </c>
    </row>
    <row r="33" spans="1:17" ht="12" customHeight="1">
      <c r="A33" s="234" t="s">
        <v>80</v>
      </c>
      <c r="B33" s="72"/>
      <c r="C33" s="268"/>
      <c r="D33" s="74"/>
      <c r="E33" s="728">
        <v>4746450</v>
      </c>
      <c r="F33" s="733">
        <v>102679</v>
      </c>
      <c r="G33" s="733">
        <v>2973586</v>
      </c>
      <c r="H33" s="733">
        <v>1623418</v>
      </c>
      <c r="I33" s="733">
        <v>46209</v>
      </c>
      <c r="J33" s="734">
        <v>558</v>
      </c>
      <c r="K33" s="733"/>
      <c r="L33" s="728">
        <v>3251809749.03</v>
      </c>
      <c r="M33" s="733">
        <v>24438164.64</v>
      </c>
      <c r="N33" s="733">
        <v>1382717490</v>
      </c>
      <c r="O33" s="733">
        <v>1720652117.9</v>
      </c>
      <c r="P33" s="733">
        <v>119719827.19</v>
      </c>
      <c r="Q33" s="734">
        <v>4282149.3</v>
      </c>
    </row>
    <row r="34" spans="1:17" ht="12" customHeight="1">
      <c r="A34" s="228" t="s">
        <v>81</v>
      </c>
      <c r="B34" s="6"/>
      <c r="C34" s="265"/>
      <c r="D34" s="14"/>
      <c r="E34" s="718">
        <v>1544970</v>
      </c>
      <c r="F34" s="722">
        <v>27502</v>
      </c>
      <c r="G34" s="722">
        <v>1048806</v>
      </c>
      <c r="H34" s="722">
        <v>455697</v>
      </c>
      <c r="I34" s="722">
        <v>12796</v>
      </c>
      <c r="J34" s="723">
        <v>169</v>
      </c>
      <c r="K34" s="753"/>
      <c r="L34" s="718">
        <v>1006573360.1600001</v>
      </c>
      <c r="M34" s="722">
        <v>6632250.75</v>
      </c>
      <c r="N34" s="722">
        <v>487694790</v>
      </c>
      <c r="O34" s="722">
        <v>477689054.44000006</v>
      </c>
      <c r="P34" s="722">
        <v>33219784.970000003</v>
      </c>
      <c r="Q34" s="723">
        <v>1337480</v>
      </c>
    </row>
    <row r="35" spans="1:17" ht="12" customHeight="1">
      <c r="A35" s="228" t="s">
        <v>82</v>
      </c>
      <c r="B35" s="6"/>
      <c r="C35" s="265"/>
      <c r="D35" s="14"/>
      <c r="E35" s="718">
        <v>1066794</v>
      </c>
      <c r="F35" s="722">
        <v>27295</v>
      </c>
      <c r="G35" s="722">
        <v>607425</v>
      </c>
      <c r="H35" s="722">
        <v>420152</v>
      </c>
      <c r="I35" s="722">
        <v>11796</v>
      </c>
      <c r="J35" s="723">
        <v>126</v>
      </c>
      <c r="K35" s="753"/>
      <c r="L35" s="718">
        <v>759340746.95</v>
      </c>
      <c r="M35" s="722">
        <v>6599191.36</v>
      </c>
      <c r="N35" s="722">
        <v>282452625</v>
      </c>
      <c r="O35" s="722">
        <v>438882158.55</v>
      </c>
      <c r="P35" s="722">
        <v>30523167.37</v>
      </c>
      <c r="Q35" s="723">
        <v>883604.67</v>
      </c>
    </row>
    <row r="36" spans="1:17" ht="12" customHeight="1">
      <c r="A36" s="228" t="s">
        <v>83</v>
      </c>
      <c r="B36" s="6"/>
      <c r="C36" s="265"/>
      <c r="D36" s="14"/>
      <c r="E36" s="718">
        <v>2134686</v>
      </c>
      <c r="F36" s="722">
        <v>47882</v>
      </c>
      <c r="G36" s="722">
        <v>1317355</v>
      </c>
      <c r="H36" s="722">
        <v>747569</v>
      </c>
      <c r="I36" s="722">
        <v>21617</v>
      </c>
      <c r="J36" s="723">
        <v>263</v>
      </c>
      <c r="K36" s="753"/>
      <c r="L36" s="718">
        <v>1485895641.92</v>
      </c>
      <c r="M36" s="722">
        <v>11206722.53</v>
      </c>
      <c r="N36" s="722">
        <v>612570075</v>
      </c>
      <c r="O36" s="722">
        <v>804080904.91</v>
      </c>
      <c r="P36" s="722">
        <v>55976874.85</v>
      </c>
      <c r="Q36" s="723">
        <v>2061064.63</v>
      </c>
    </row>
    <row r="37" spans="1:17" ht="12" customHeight="1">
      <c r="A37" s="234" t="s">
        <v>84</v>
      </c>
      <c r="B37" s="72"/>
      <c r="C37" s="268"/>
      <c r="D37" s="74"/>
      <c r="E37" s="728">
        <v>1411410</v>
      </c>
      <c r="F37" s="733">
        <v>26536</v>
      </c>
      <c r="G37" s="733">
        <v>1051664</v>
      </c>
      <c r="H37" s="733">
        <v>316671</v>
      </c>
      <c r="I37" s="733">
        <v>16312</v>
      </c>
      <c r="J37" s="734">
        <v>227</v>
      </c>
      <c r="K37" s="753"/>
      <c r="L37" s="728">
        <v>880156176.1800001</v>
      </c>
      <c r="M37" s="733">
        <v>6324219.2</v>
      </c>
      <c r="N37" s="733">
        <v>489023760</v>
      </c>
      <c r="O37" s="733">
        <v>340395980.24</v>
      </c>
      <c r="P37" s="733">
        <v>42490461.29000001</v>
      </c>
      <c r="Q37" s="734">
        <v>1921755.45</v>
      </c>
    </row>
    <row r="38" spans="1:17" ht="12" customHeight="1">
      <c r="A38" s="228" t="s">
        <v>85</v>
      </c>
      <c r="B38" s="6"/>
      <c r="C38" s="265"/>
      <c r="D38" s="14"/>
      <c r="E38" s="718">
        <v>275373</v>
      </c>
      <c r="F38" s="722">
        <v>5348</v>
      </c>
      <c r="G38" s="722">
        <v>208269</v>
      </c>
      <c r="H38" s="722">
        <v>59889</v>
      </c>
      <c r="I38" s="722">
        <v>1847</v>
      </c>
      <c r="J38" s="723">
        <v>20</v>
      </c>
      <c r="K38" s="753"/>
      <c r="L38" s="718">
        <v>163064806.03</v>
      </c>
      <c r="M38" s="722">
        <v>1298105.94</v>
      </c>
      <c r="N38" s="722">
        <v>96845085</v>
      </c>
      <c r="O38" s="722">
        <v>59965756.38</v>
      </c>
      <c r="P38" s="722">
        <v>4807959.62</v>
      </c>
      <c r="Q38" s="723">
        <v>147899.09</v>
      </c>
    </row>
    <row r="39" spans="1:17" ht="12" customHeight="1">
      <c r="A39" s="228" t="s">
        <v>86</v>
      </c>
      <c r="B39" s="6"/>
      <c r="C39" s="265"/>
      <c r="D39" s="14"/>
      <c r="E39" s="718">
        <v>283176</v>
      </c>
      <c r="F39" s="722">
        <v>4395</v>
      </c>
      <c r="G39" s="722">
        <v>230591</v>
      </c>
      <c r="H39" s="722">
        <v>46541</v>
      </c>
      <c r="I39" s="722">
        <v>1638</v>
      </c>
      <c r="J39" s="723">
        <v>11</v>
      </c>
      <c r="K39" s="753"/>
      <c r="L39" s="718">
        <v>157688403.12</v>
      </c>
      <c r="M39" s="722">
        <v>1076014.24</v>
      </c>
      <c r="N39" s="722">
        <v>107224815</v>
      </c>
      <c r="O39" s="722">
        <v>45036940</v>
      </c>
      <c r="P39" s="722">
        <v>4272969.35</v>
      </c>
      <c r="Q39" s="723">
        <v>77664.53</v>
      </c>
    </row>
    <row r="40" spans="1:17" ht="12" customHeight="1">
      <c r="A40" s="228" t="s">
        <v>87</v>
      </c>
      <c r="B40" s="6"/>
      <c r="C40" s="265"/>
      <c r="D40" s="14"/>
      <c r="E40" s="718">
        <v>554140</v>
      </c>
      <c r="F40" s="722">
        <v>9311</v>
      </c>
      <c r="G40" s="722">
        <v>432376</v>
      </c>
      <c r="H40" s="722">
        <v>107635</v>
      </c>
      <c r="I40" s="722">
        <v>4768</v>
      </c>
      <c r="J40" s="723">
        <v>50</v>
      </c>
      <c r="K40" s="753"/>
      <c r="L40" s="718">
        <v>327796018.54</v>
      </c>
      <c r="M40" s="722">
        <v>2198437.15</v>
      </c>
      <c r="N40" s="722">
        <v>201054840</v>
      </c>
      <c r="O40" s="722">
        <v>111700929.46000001</v>
      </c>
      <c r="P40" s="722">
        <v>12467742.770000001</v>
      </c>
      <c r="Q40" s="723">
        <v>374069.16</v>
      </c>
    </row>
    <row r="41" spans="1:17" ht="12" customHeight="1">
      <c r="A41" s="229" t="s">
        <v>88</v>
      </c>
      <c r="B41" s="271"/>
      <c r="C41" s="272"/>
      <c r="D41" s="14"/>
      <c r="E41" s="719">
        <v>298721</v>
      </c>
      <c r="F41" s="724">
        <v>7482</v>
      </c>
      <c r="G41" s="724">
        <v>180428</v>
      </c>
      <c r="H41" s="724">
        <v>102606</v>
      </c>
      <c r="I41" s="724">
        <v>8059</v>
      </c>
      <c r="J41" s="725">
        <v>146</v>
      </c>
      <c r="K41" s="753"/>
      <c r="L41" s="719">
        <v>231606948.49</v>
      </c>
      <c r="M41" s="724">
        <v>1751661.87</v>
      </c>
      <c r="N41" s="724">
        <v>83899020</v>
      </c>
      <c r="O41" s="724">
        <v>123692354.4</v>
      </c>
      <c r="P41" s="724">
        <v>20941789.55</v>
      </c>
      <c r="Q41" s="725">
        <v>1322122.67</v>
      </c>
    </row>
    <row r="42" spans="1:9" ht="10.5" customHeight="1">
      <c r="A42" s="14" t="s">
        <v>234</v>
      </c>
      <c r="C42" s="66"/>
      <c r="G42" s="44"/>
      <c r="H42" s="66"/>
      <c r="I42" s="66"/>
    </row>
    <row r="43" ht="10.5" customHeight="1">
      <c r="A43" s="14" t="s">
        <v>601</v>
      </c>
    </row>
    <row r="44" ht="10.5" customHeight="1">
      <c r="A44" s="14" t="s">
        <v>517</v>
      </c>
    </row>
    <row r="125" ht="12.75">
      <c r="C125" s="645"/>
    </row>
  </sheetData>
  <mergeCells count="6">
    <mergeCell ref="A5:C7"/>
    <mergeCell ref="C3:M3"/>
    <mergeCell ref="E5:J5"/>
    <mergeCell ref="E6:J6"/>
    <mergeCell ref="L5:Q5"/>
    <mergeCell ref="L6:Q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16.xml><?xml version="1.0" encoding="utf-8"?>
<worksheet xmlns="http://schemas.openxmlformats.org/spreadsheetml/2006/main" xmlns:r="http://schemas.openxmlformats.org/officeDocument/2006/relationships">
  <sheetPr codeName="Plan20">
    <pageSetUpPr fitToPage="1"/>
  </sheetPr>
  <dimension ref="A1:Z125"/>
  <sheetViews>
    <sheetView showGridLines="0" workbookViewId="0" topLeftCell="B46">
      <selection activeCell="T55" sqref="T55"/>
    </sheetView>
  </sheetViews>
  <sheetFormatPr defaultColWidth="9.140625" defaultRowHeight="12.75"/>
  <cols>
    <col min="1" max="1" width="5.7109375" style="65" customWidth="1"/>
    <col min="2" max="2" width="0.85546875" style="65" customWidth="1"/>
    <col min="3" max="3" width="9.421875" style="65" customWidth="1"/>
    <col min="4" max="4" width="0.85546875" style="65" customWidth="1"/>
    <col min="5" max="5" width="9.00390625" style="65" customWidth="1"/>
    <col min="6" max="6" width="6.28125" style="65" customWidth="1"/>
    <col min="7" max="7" width="10.8515625" style="65" customWidth="1"/>
    <col min="8" max="9" width="9.00390625" style="65" customWidth="1"/>
    <col min="10" max="10" width="0.85546875" style="65" customWidth="1"/>
    <col min="11" max="11" width="11.421875" style="65" customWidth="1"/>
    <col min="12" max="12" width="6.421875" style="65" customWidth="1"/>
    <col min="13" max="13" width="10.8515625" style="65" customWidth="1"/>
    <col min="14" max="15" width="11.421875" style="65" customWidth="1"/>
    <col min="16" max="16" width="0.85546875" style="65" customWidth="1"/>
    <col min="17" max="19" width="6.7109375" style="65" customWidth="1"/>
    <col min="20" max="20" width="11.421875" style="65" customWidth="1"/>
    <col min="21" max="21" width="15.8515625" style="65" customWidth="1"/>
    <col min="22" max="24" width="11.421875" style="65" customWidth="1"/>
    <col min="25" max="26" width="14.140625" style="65" customWidth="1"/>
    <col min="27" max="16384" width="11.421875" style="65" customWidth="1"/>
  </cols>
  <sheetData>
    <row r="1" spans="1:19" s="45" customFormat="1" ht="16.5" customHeight="1">
      <c r="A1" s="64" t="str">
        <f>'01'!A1</f>
        <v>Boletim Estatístico da Previdência Social - Vol. 14 Nº 11</v>
      </c>
      <c r="Q1" s="16"/>
      <c r="R1" s="16"/>
      <c r="S1" s="161" t="str">
        <f>'01'!L1</f>
        <v>Novembro/2009</v>
      </c>
    </row>
    <row r="2" spans="4:16" ht="9" customHeight="1">
      <c r="D2" s="67"/>
      <c r="E2" s="1"/>
      <c r="F2" s="1"/>
      <c r="G2" s="1"/>
      <c r="H2" s="1"/>
      <c r="I2" s="2"/>
      <c r="J2" s="2"/>
      <c r="K2" s="2"/>
      <c r="L2" s="66"/>
      <c r="M2" s="66"/>
      <c r="N2" s="66"/>
      <c r="P2" s="2"/>
    </row>
    <row r="3" spans="1:16" ht="15" customHeight="1">
      <c r="A3" s="919">
        <v>15</v>
      </c>
      <c r="B3" s="158"/>
      <c r="C3" s="1127" t="s">
        <v>319</v>
      </c>
      <c r="D3" s="1128"/>
      <c r="E3" s="1128"/>
      <c r="F3" s="1128"/>
      <c r="G3" s="1128"/>
      <c r="H3" s="1128"/>
      <c r="I3" s="1128"/>
      <c r="J3" s="1128"/>
      <c r="K3" s="1129"/>
      <c r="L3"/>
      <c r="M3"/>
      <c r="N3" s="66"/>
      <c r="P3" s="174"/>
    </row>
    <row r="4" spans="1:16" ht="9" customHeight="1">
      <c r="A4" s="68"/>
      <c r="B4" s="68"/>
      <c r="C4" s="68"/>
      <c r="D4" s="69"/>
      <c r="E4" s="1"/>
      <c r="F4" s="1"/>
      <c r="G4" s="69"/>
      <c r="H4" s="69"/>
      <c r="I4" s="69"/>
      <c r="J4" s="69"/>
      <c r="L4" s="66"/>
      <c r="M4" s="66"/>
      <c r="P4" s="12"/>
    </row>
    <row r="5" spans="1:19" ht="15" customHeight="1">
      <c r="A5" s="1179" t="s">
        <v>217</v>
      </c>
      <c r="B5" s="1179"/>
      <c r="C5" s="1179"/>
      <c r="D5" s="573"/>
      <c r="E5" s="1165" t="s">
        <v>108</v>
      </c>
      <c r="F5" s="1166"/>
      <c r="G5" s="1166"/>
      <c r="H5" s="1166"/>
      <c r="I5" s="1167"/>
      <c r="J5" s="573"/>
      <c r="K5" s="1165" t="s">
        <v>109</v>
      </c>
      <c r="L5" s="1166"/>
      <c r="M5" s="1166"/>
      <c r="N5" s="1166"/>
      <c r="O5" s="1167"/>
      <c r="P5" s="573"/>
      <c r="Q5" s="1165" t="s">
        <v>146</v>
      </c>
      <c r="R5" s="1166"/>
      <c r="S5" s="1167"/>
    </row>
    <row r="6" spans="1:19" ht="15" customHeight="1">
      <c r="A6" s="1179"/>
      <c r="B6" s="1179"/>
      <c r="C6" s="1179"/>
      <c r="D6" s="573"/>
      <c r="E6" s="1147" t="s">
        <v>129</v>
      </c>
      <c r="F6" s="1149" t="s">
        <v>215</v>
      </c>
      <c r="G6" s="1241" t="s">
        <v>216</v>
      </c>
      <c r="H6" s="1191" t="s">
        <v>37</v>
      </c>
      <c r="I6" s="1192"/>
      <c r="J6" s="578"/>
      <c r="K6" s="1147" t="s">
        <v>129</v>
      </c>
      <c r="L6" s="1149" t="s">
        <v>215</v>
      </c>
      <c r="M6" s="1241" t="s">
        <v>216</v>
      </c>
      <c r="N6" s="1191" t="s">
        <v>37</v>
      </c>
      <c r="O6" s="1192"/>
      <c r="P6" s="578"/>
      <c r="Q6" s="1151" t="s">
        <v>129</v>
      </c>
      <c r="R6" s="1191" t="s">
        <v>37</v>
      </c>
      <c r="S6" s="1192"/>
    </row>
    <row r="7" spans="1:19" ht="15" customHeight="1">
      <c r="A7" s="1179"/>
      <c r="B7" s="1179"/>
      <c r="C7" s="1179"/>
      <c r="D7" s="573"/>
      <c r="E7" s="1148"/>
      <c r="F7" s="1150"/>
      <c r="G7" s="1242"/>
      <c r="H7" s="907" t="s">
        <v>38</v>
      </c>
      <c r="I7" s="906" t="s">
        <v>39</v>
      </c>
      <c r="J7" s="578"/>
      <c r="K7" s="1148"/>
      <c r="L7" s="1150"/>
      <c r="M7" s="1242"/>
      <c r="N7" s="907" t="s">
        <v>38</v>
      </c>
      <c r="O7" s="906" t="s">
        <v>39</v>
      </c>
      <c r="P7" s="578"/>
      <c r="Q7" s="1152"/>
      <c r="R7" s="907" t="s">
        <v>38</v>
      </c>
      <c r="S7" s="906" t="s">
        <v>39</v>
      </c>
    </row>
    <row r="8" spans="1:16" ht="6" customHeight="1">
      <c r="A8" s="9"/>
      <c r="C8" s="13"/>
      <c r="D8" s="9"/>
      <c r="E8" s="3"/>
      <c r="F8" s="3"/>
      <c r="G8" s="3"/>
      <c r="H8" s="3"/>
      <c r="I8" s="3"/>
      <c r="J8" s="9"/>
      <c r="K8" s="94"/>
      <c r="L8" s="94"/>
      <c r="M8" s="94"/>
      <c r="N8" s="94"/>
      <c r="O8" s="94"/>
      <c r="P8" s="9"/>
    </row>
    <row r="9" spans="1:23" s="58" customFormat="1" ht="12" customHeight="1">
      <c r="A9" s="242" t="s">
        <v>56</v>
      </c>
      <c r="B9" s="243"/>
      <c r="C9" s="261"/>
      <c r="D9" s="138"/>
      <c r="E9" s="273">
        <v>26961577</v>
      </c>
      <c r="F9" s="254">
        <v>100</v>
      </c>
      <c r="G9" s="254">
        <v>0.3339294467473053</v>
      </c>
      <c r="H9" s="274">
        <v>18844325</v>
      </c>
      <c r="I9" s="275">
        <v>8117252</v>
      </c>
      <c r="J9" s="59"/>
      <c r="K9" s="273">
        <v>25207698544.710003</v>
      </c>
      <c r="L9" s="254">
        <v>100</v>
      </c>
      <c r="M9" s="254">
        <v>47.308779854882</v>
      </c>
      <c r="N9" s="274">
        <v>19926996745.32</v>
      </c>
      <c r="O9" s="275">
        <v>5280701799.39</v>
      </c>
      <c r="P9" s="59"/>
      <c r="Q9" s="255">
        <v>934.9489662533465</v>
      </c>
      <c r="R9" s="254">
        <v>1057.4534638582172</v>
      </c>
      <c r="S9" s="256">
        <v>650.5528963976972</v>
      </c>
      <c r="V9" s="366"/>
      <c r="W9" s="366"/>
    </row>
    <row r="10" spans="1:23" ht="12" customHeight="1">
      <c r="A10" s="234" t="s">
        <v>57</v>
      </c>
      <c r="B10" s="72"/>
      <c r="C10" s="268"/>
      <c r="D10" s="14"/>
      <c r="E10" s="281">
        <v>1314261</v>
      </c>
      <c r="F10" s="92">
        <v>4.8745702078183335</v>
      </c>
      <c r="G10" s="92">
        <v>0.5167861819160846</v>
      </c>
      <c r="H10" s="93">
        <v>664861</v>
      </c>
      <c r="I10" s="233">
        <v>649400</v>
      </c>
      <c r="J10" s="94"/>
      <c r="K10" s="281">
        <v>936501117.35</v>
      </c>
      <c r="L10" s="92">
        <v>3.715139308290922</v>
      </c>
      <c r="M10" s="92">
        <v>41.01988160328618</v>
      </c>
      <c r="N10" s="93">
        <v>525405703.33</v>
      </c>
      <c r="O10" s="233">
        <v>411095414.02000004</v>
      </c>
      <c r="P10" s="94"/>
      <c r="Q10" s="290">
        <v>712.5685973714506</v>
      </c>
      <c r="R10" s="92">
        <v>790.2489442605296</v>
      </c>
      <c r="S10" s="291">
        <v>633.0388266399755</v>
      </c>
      <c r="V10" s="367"/>
      <c r="W10" s="367"/>
    </row>
    <row r="11" spans="1:23" ht="12" customHeight="1">
      <c r="A11" s="228" t="s">
        <v>58</v>
      </c>
      <c r="B11" s="6"/>
      <c r="C11" s="265"/>
      <c r="D11" s="14"/>
      <c r="E11" s="278">
        <v>167150</v>
      </c>
      <c r="F11" s="40">
        <v>0.6199563178370464</v>
      </c>
      <c r="G11" s="40">
        <v>0.42416668669342794</v>
      </c>
      <c r="H11" s="47">
        <v>66835</v>
      </c>
      <c r="I11" s="235">
        <v>100315</v>
      </c>
      <c r="J11" s="94"/>
      <c r="K11" s="278">
        <v>112495376.19</v>
      </c>
      <c r="L11" s="40">
        <v>0.44627388728277173</v>
      </c>
      <c r="M11" s="40">
        <v>40.59626425943132</v>
      </c>
      <c r="N11" s="47">
        <v>47849503.34</v>
      </c>
      <c r="O11" s="235">
        <v>64645872.85</v>
      </c>
      <c r="P11" s="94"/>
      <c r="Q11" s="288">
        <v>673.0204976966796</v>
      </c>
      <c r="R11" s="40">
        <v>715.9348146929004</v>
      </c>
      <c r="S11" s="289">
        <v>644.4287778497733</v>
      </c>
      <c r="V11" s="367"/>
      <c r="W11" s="367"/>
    </row>
    <row r="12" spans="1:23" ht="12" customHeight="1">
      <c r="A12" s="228" t="s">
        <v>59</v>
      </c>
      <c r="B12" s="6"/>
      <c r="C12" s="265"/>
      <c r="D12" s="14"/>
      <c r="E12" s="278">
        <v>67599</v>
      </c>
      <c r="F12" s="40">
        <v>0.25072346472908463</v>
      </c>
      <c r="G12" s="40">
        <v>0.9136101034528998</v>
      </c>
      <c r="H12" s="47">
        <v>36315</v>
      </c>
      <c r="I12" s="235">
        <v>31284</v>
      </c>
      <c r="J12" s="94"/>
      <c r="K12" s="278">
        <v>47222542.57</v>
      </c>
      <c r="L12" s="40">
        <v>0.18733381187593562</v>
      </c>
      <c r="M12" s="40">
        <v>31.31520413077393</v>
      </c>
      <c r="N12" s="47">
        <v>27560314.1</v>
      </c>
      <c r="O12" s="235">
        <v>19662228.47</v>
      </c>
      <c r="P12" s="94"/>
      <c r="Q12" s="288">
        <v>698.5686558972766</v>
      </c>
      <c r="R12" s="40">
        <v>758.9236981963377</v>
      </c>
      <c r="S12" s="289">
        <v>628.5074948855645</v>
      </c>
      <c r="V12" s="367"/>
      <c r="W12" s="367"/>
    </row>
    <row r="13" spans="1:23" ht="12" customHeight="1">
      <c r="A13" s="228" t="s">
        <v>60</v>
      </c>
      <c r="B13" s="6"/>
      <c r="C13" s="265"/>
      <c r="D13" s="14"/>
      <c r="E13" s="278">
        <v>225919</v>
      </c>
      <c r="F13" s="40">
        <v>0.8379294727456039</v>
      </c>
      <c r="G13" s="40">
        <v>0.3999662250743219</v>
      </c>
      <c r="H13" s="47">
        <v>142910</v>
      </c>
      <c r="I13" s="235">
        <v>83009</v>
      </c>
      <c r="J13" s="94"/>
      <c r="K13" s="278">
        <v>170474460.79</v>
      </c>
      <c r="L13" s="40">
        <v>0.6762793536571198</v>
      </c>
      <c r="M13" s="40">
        <v>38.2634374561662</v>
      </c>
      <c r="N13" s="47">
        <v>117837240.75</v>
      </c>
      <c r="O13" s="235">
        <v>52637220.04</v>
      </c>
      <c r="P13" s="94"/>
      <c r="Q13" s="288">
        <v>754.5822210172672</v>
      </c>
      <c r="R13" s="40">
        <v>824.555599678119</v>
      </c>
      <c r="S13" s="289">
        <v>634.1146145598669</v>
      </c>
      <c r="V13" s="367"/>
      <c r="W13" s="367"/>
    </row>
    <row r="14" spans="1:23" ht="12" customHeight="1">
      <c r="A14" s="228" t="s">
        <v>61</v>
      </c>
      <c r="B14" s="6"/>
      <c r="C14" s="265"/>
      <c r="D14" s="14"/>
      <c r="E14" s="278">
        <v>29422</v>
      </c>
      <c r="F14" s="40">
        <v>0.10912566427401484</v>
      </c>
      <c r="G14" s="40">
        <v>1.0128059875716744</v>
      </c>
      <c r="H14" s="47">
        <v>14262</v>
      </c>
      <c r="I14" s="235">
        <v>15160</v>
      </c>
      <c r="J14" s="94"/>
      <c r="K14" s="278">
        <v>19945278.009999998</v>
      </c>
      <c r="L14" s="40">
        <v>0.07912375647710863</v>
      </c>
      <c r="M14" s="368">
        <v>40.61015518139401</v>
      </c>
      <c r="N14" s="47">
        <v>10363762.6</v>
      </c>
      <c r="O14" s="235">
        <v>9581515.41</v>
      </c>
      <c r="P14" s="94"/>
      <c r="Q14" s="288">
        <v>677.9035419074162</v>
      </c>
      <c r="R14" s="40">
        <v>726.6696536250175</v>
      </c>
      <c r="S14" s="289">
        <v>632.0260824538259</v>
      </c>
      <c r="V14" s="367"/>
      <c r="W14" s="367"/>
    </row>
    <row r="15" spans="1:23" ht="12" customHeight="1">
      <c r="A15" s="228" t="s">
        <v>62</v>
      </c>
      <c r="B15" s="6"/>
      <c r="C15" s="265"/>
      <c r="D15" s="14"/>
      <c r="E15" s="278">
        <v>642076</v>
      </c>
      <c r="F15" s="40">
        <v>2.3814482365033767</v>
      </c>
      <c r="G15" s="40">
        <v>0.5134659578331702</v>
      </c>
      <c r="H15" s="47">
        <v>323225</v>
      </c>
      <c r="I15" s="235">
        <v>318851</v>
      </c>
      <c r="J15" s="94"/>
      <c r="K15" s="278">
        <v>465560390.18</v>
      </c>
      <c r="L15" s="40">
        <v>1.8468976426160129</v>
      </c>
      <c r="M15" s="40">
        <v>43.52316860045371</v>
      </c>
      <c r="N15" s="47">
        <v>265708881.72</v>
      </c>
      <c r="O15" s="235">
        <v>199851508.46</v>
      </c>
      <c r="P15" s="94"/>
      <c r="Q15" s="288">
        <v>725.0861115818066</v>
      </c>
      <c r="R15" s="40">
        <v>822.0554775156625</v>
      </c>
      <c r="S15" s="289">
        <v>626.7865192833017</v>
      </c>
      <c r="V15" s="367"/>
      <c r="W15" s="367"/>
    </row>
    <row r="16" spans="1:23" ht="12" customHeight="1">
      <c r="A16" s="228" t="s">
        <v>63</v>
      </c>
      <c r="B16" s="6"/>
      <c r="C16" s="265"/>
      <c r="D16" s="14"/>
      <c r="E16" s="278">
        <v>39314</v>
      </c>
      <c r="F16" s="40">
        <v>0.14581491282946837</v>
      </c>
      <c r="G16" s="40">
        <v>0.7767040065622455</v>
      </c>
      <c r="H16" s="47">
        <v>25968</v>
      </c>
      <c r="I16" s="235">
        <v>13346</v>
      </c>
      <c r="J16" s="94"/>
      <c r="K16" s="278">
        <v>25981370.099999998</v>
      </c>
      <c r="L16" s="40">
        <v>0.10306918758933015</v>
      </c>
      <c r="M16" s="40">
        <v>33.36533539054854</v>
      </c>
      <c r="N16" s="47">
        <v>17596893.31</v>
      </c>
      <c r="O16" s="235">
        <v>8384476.79</v>
      </c>
      <c r="P16" s="94"/>
      <c r="Q16" s="288">
        <v>660.8681411202116</v>
      </c>
      <c r="R16" s="40">
        <v>677.6376043592113</v>
      </c>
      <c r="S16" s="289">
        <v>628.2389322643488</v>
      </c>
      <c r="V16" s="367"/>
      <c r="W16" s="367"/>
    </row>
    <row r="17" spans="1:23" ht="12" customHeight="1">
      <c r="A17" s="228" t="s">
        <v>64</v>
      </c>
      <c r="B17" s="6"/>
      <c r="C17" s="265"/>
      <c r="D17" s="14"/>
      <c r="E17" s="278">
        <v>142781</v>
      </c>
      <c r="F17" s="40">
        <v>0.5295721388997388</v>
      </c>
      <c r="G17" s="40">
        <v>0.4650999155643154</v>
      </c>
      <c r="H17" s="47">
        <v>55346</v>
      </c>
      <c r="I17" s="235">
        <v>87435</v>
      </c>
      <c r="J17" s="94"/>
      <c r="K17" s="278">
        <v>94821699.50999999</v>
      </c>
      <c r="L17" s="40">
        <v>0.37616166879264323</v>
      </c>
      <c r="M17" s="40">
        <v>42.00326067548086</v>
      </c>
      <c r="N17" s="47">
        <v>38489107.51</v>
      </c>
      <c r="O17" s="235">
        <v>56332592</v>
      </c>
      <c r="P17" s="94"/>
      <c r="Q17" s="288">
        <v>664.1058649960428</v>
      </c>
      <c r="R17" s="40">
        <v>695.4270861489538</v>
      </c>
      <c r="S17" s="289">
        <v>644.2796591753875</v>
      </c>
      <c r="V17" s="367"/>
      <c r="W17" s="367"/>
    </row>
    <row r="18" spans="1:23" s="73" customFormat="1" ht="12" customHeight="1">
      <c r="A18" s="234" t="s">
        <v>65</v>
      </c>
      <c r="B18" s="72"/>
      <c r="C18" s="268"/>
      <c r="D18" s="74"/>
      <c r="E18" s="281">
        <v>7363829</v>
      </c>
      <c r="F18" s="92">
        <v>27.312308178412557</v>
      </c>
      <c r="G18" s="92">
        <v>0.4485642710455373</v>
      </c>
      <c r="H18" s="93">
        <v>3476755</v>
      </c>
      <c r="I18" s="233">
        <v>3887074</v>
      </c>
      <c r="J18" s="145"/>
      <c r="K18" s="281">
        <v>5380830438.35</v>
      </c>
      <c r="L18" s="92">
        <v>21.34598058924821</v>
      </c>
      <c r="M18" s="92">
        <v>45.40139757203572</v>
      </c>
      <c r="N18" s="93">
        <v>2897511476.98</v>
      </c>
      <c r="O18" s="233">
        <v>2483318961.37</v>
      </c>
      <c r="P18" s="94"/>
      <c r="Q18" s="290">
        <v>730.7109437698784</v>
      </c>
      <c r="R18" s="92">
        <v>833.3953577344391</v>
      </c>
      <c r="S18" s="291">
        <v>638.8658825044236</v>
      </c>
      <c r="V18" s="367"/>
      <c r="W18" s="367"/>
    </row>
    <row r="19" spans="1:23" ht="12" customHeight="1">
      <c r="A19" s="228" t="s">
        <v>66</v>
      </c>
      <c r="B19" s="6"/>
      <c r="C19" s="265"/>
      <c r="D19" s="14"/>
      <c r="E19" s="278">
        <v>791089</v>
      </c>
      <c r="F19" s="40">
        <v>2.9341347503523254</v>
      </c>
      <c r="G19" s="40">
        <v>0.7242160374127282</v>
      </c>
      <c r="H19" s="47">
        <v>260385</v>
      </c>
      <c r="I19" s="235">
        <v>530704</v>
      </c>
      <c r="J19" s="94"/>
      <c r="K19" s="278">
        <v>515241636.99</v>
      </c>
      <c r="L19" s="40">
        <v>2.043985237589755</v>
      </c>
      <c r="M19" s="40">
        <v>44.26726005722359</v>
      </c>
      <c r="N19" s="47">
        <v>180654709.81</v>
      </c>
      <c r="O19" s="235">
        <v>334586927.18</v>
      </c>
      <c r="P19" s="94"/>
      <c r="Q19" s="288">
        <v>651.3067897417358</v>
      </c>
      <c r="R19" s="40">
        <v>693.79845156211</v>
      </c>
      <c r="S19" s="289">
        <v>630.4586496050529</v>
      </c>
      <c r="V19" s="367"/>
      <c r="W19" s="367"/>
    </row>
    <row r="20" spans="1:23" ht="12" customHeight="1">
      <c r="A20" s="228" t="s">
        <v>67</v>
      </c>
      <c r="B20" s="6"/>
      <c r="C20" s="265"/>
      <c r="D20" s="14"/>
      <c r="E20" s="278">
        <v>488449</v>
      </c>
      <c r="F20" s="40">
        <v>1.811648480354098</v>
      </c>
      <c r="G20" s="40">
        <v>0.3917433813660942</v>
      </c>
      <c r="H20" s="47">
        <v>160973</v>
      </c>
      <c r="I20" s="235">
        <v>327476</v>
      </c>
      <c r="J20" s="94"/>
      <c r="K20" s="278">
        <v>331167869.11</v>
      </c>
      <c r="L20" s="40">
        <v>1.3137568609154038</v>
      </c>
      <c r="M20" s="40">
        <v>46.876366961861905</v>
      </c>
      <c r="N20" s="47">
        <v>121894900.78</v>
      </c>
      <c r="O20" s="235">
        <v>209272968.33</v>
      </c>
      <c r="P20" s="94"/>
      <c r="Q20" s="288">
        <v>677.9988680701568</v>
      </c>
      <c r="R20" s="40">
        <v>757.2381752219317</v>
      </c>
      <c r="S20" s="289">
        <v>639.0482610328696</v>
      </c>
      <c r="V20" s="367"/>
      <c r="W20" s="367"/>
    </row>
    <row r="21" spans="1:23" ht="12" customHeight="1">
      <c r="A21" s="228" t="s">
        <v>68</v>
      </c>
      <c r="B21" s="6"/>
      <c r="C21" s="265"/>
      <c r="D21" s="14"/>
      <c r="E21" s="278">
        <v>1177794</v>
      </c>
      <c r="F21" s="40">
        <v>4.368416580380295</v>
      </c>
      <c r="G21" s="40">
        <v>0.4401206515593614</v>
      </c>
      <c r="H21" s="47">
        <v>510570</v>
      </c>
      <c r="I21" s="235">
        <v>667224</v>
      </c>
      <c r="J21" s="94"/>
      <c r="K21" s="278">
        <v>842816443.32</v>
      </c>
      <c r="L21" s="40">
        <v>3.343488267384372</v>
      </c>
      <c r="M21" s="40">
        <v>45.770793089331896</v>
      </c>
      <c r="N21" s="47">
        <v>415263899.6</v>
      </c>
      <c r="O21" s="235">
        <v>427552543.72</v>
      </c>
      <c r="P21" s="94"/>
      <c r="Q21" s="288">
        <v>715.5890107438144</v>
      </c>
      <c r="R21" s="40">
        <v>813.3339201284839</v>
      </c>
      <c r="S21" s="289">
        <v>640.7931125379183</v>
      </c>
      <c r="V21" s="367"/>
      <c r="W21" s="367"/>
    </row>
    <row r="22" spans="1:23" ht="12" customHeight="1">
      <c r="A22" s="228" t="s">
        <v>69</v>
      </c>
      <c r="B22" s="6"/>
      <c r="C22" s="265"/>
      <c r="D22" s="14"/>
      <c r="E22" s="278">
        <v>461426</v>
      </c>
      <c r="F22" s="40">
        <v>1.711420663561334</v>
      </c>
      <c r="G22" s="40">
        <v>0.5138683460148563</v>
      </c>
      <c r="H22" s="47">
        <v>220541</v>
      </c>
      <c r="I22" s="235">
        <v>240885</v>
      </c>
      <c r="J22" s="94"/>
      <c r="K22" s="278">
        <v>332664964.6</v>
      </c>
      <c r="L22" s="40">
        <v>1.3196959016705312</v>
      </c>
      <c r="M22" s="40">
        <v>46.95688943863474</v>
      </c>
      <c r="N22" s="47">
        <v>180643639.36</v>
      </c>
      <c r="O22" s="235">
        <v>152021325.24</v>
      </c>
      <c r="P22" s="94"/>
      <c r="Q22" s="288">
        <v>720.9497613918592</v>
      </c>
      <c r="R22" s="40">
        <v>819.0932269283263</v>
      </c>
      <c r="S22" s="289">
        <v>631.0950255931253</v>
      </c>
      <c r="V22" s="367"/>
      <c r="W22" s="367"/>
    </row>
    <row r="23" spans="1:23" s="73" customFormat="1" ht="12" customHeight="1">
      <c r="A23" s="228" t="s">
        <v>70</v>
      </c>
      <c r="B23" s="6"/>
      <c r="C23" s="265"/>
      <c r="D23" s="14"/>
      <c r="E23" s="278">
        <v>595124</v>
      </c>
      <c r="F23" s="40">
        <v>2.207304120230059</v>
      </c>
      <c r="G23" s="40">
        <v>0.43897030157478145</v>
      </c>
      <c r="H23" s="47">
        <v>263667</v>
      </c>
      <c r="I23" s="235">
        <v>331457</v>
      </c>
      <c r="J23" s="94"/>
      <c r="K23" s="278">
        <v>417113324.78999996</v>
      </c>
      <c r="L23" s="40">
        <v>1.6547060972273244</v>
      </c>
      <c r="M23" s="40">
        <v>46.66754524224817</v>
      </c>
      <c r="N23" s="47">
        <v>204828642.38</v>
      </c>
      <c r="O23" s="235">
        <v>212284682.41</v>
      </c>
      <c r="P23" s="94"/>
      <c r="Q23" s="288">
        <v>700.8847312324825</v>
      </c>
      <c r="R23" s="40">
        <v>776.8459548597283</v>
      </c>
      <c r="S23" s="289">
        <v>640.4591920218912</v>
      </c>
      <c r="V23" s="367"/>
      <c r="W23" s="367"/>
    </row>
    <row r="24" spans="1:23" s="73" customFormat="1" ht="12" customHeight="1">
      <c r="A24" s="228" t="s">
        <v>71</v>
      </c>
      <c r="B24" s="6"/>
      <c r="C24" s="265"/>
      <c r="D24" s="14"/>
      <c r="E24" s="278">
        <v>1266293</v>
      </c>
      <c r="F24" s="40">
        <v>4.696657765975633</v>
      </c>
      <c r="G24" s="40">
        <v>0.4186313554012777</v>
      </c>
      <c r="H24" s="47">
        <v>729622</v>
      </c>
      <c r="I24" s="235">
        <v>536671</v>
      </c>
      <c r="J24" s="94"/>
      <c r="K24" s="278">
        <v>973598784.76</v>
      </c>
      <c r="L24" s="40">
        <v>3.8623073147005553</v>
      </c>
      <c r="M24" s="40">
        <v>44.862403290726064</v>
      </c>
      <c r="N24" s="47">
        <v>630934404.91</v>
      </c>
      <c r="O24" s="235">
        <v>342664379.85</v>
      </c>
      <c r="P24" s="94"/>
      <c r="Q24" s="288">
        <v>768.857432489953</v>
      </c>
      <c r="R24" s="40">
        <v>864.741475599694</v>
      </c>
      <c r="S24" s="289">
        <v>638.4999000318631</v>
      </c>
      <c r="V24" s="367"/>
      <c r="W24" s="367"/>
    </row>
    <row r="25" spans="1:23" s="73" customFormat="1" ht="12" customHeight="1">
      <c r="A25" s="228" t="s">
        <v>72</v>
      </c>
      <c r="B25" s="6"/>
      <c r="C25" s="265"/>
      <c r="D25" s="14"/>
      <c r="E25" s="278">
        <v>410989</v>
      </c>
      <c r="F25" s="40">
        <v>1.5243507455072083</v>
      </c>
      <c r="G25" s="40">
        <v>0.45781636504071965</v>
      </c>
      <c r="H25" s="47">
        <v>255512</v>
      </c>
      <c r="I25" s="235">
        <v>155477</v>
      </c>
      <c r="J25" s="94"/>
      <c r="K25" s="278">
        <v>293077141.28000003</v>
      </c>
      <c r="L25" s="40">
        <v>1.1626493420657957</v>
      </c>
      <c r="M25" s="40">
        <v>42.13373190610896</v>
      </c>
      <c r="N25" s="47">
        <v>194309476.05</v>
      </c>
      <c r="O25" s="235">
        <v>98767665.23</v>
      </c>
      <c r="P25" s="94"/>
      <c r="Q25" s="288">
        <v>713.1021542669026</v>
      </c>
      <c r="R25" s="40">
        <v>760.4710387379067</v>
      </c>
      <c r="S25" s="289">
        <v>635.2557949407308</v>
      </c>
      <c r="V25" s="367"/>
      <c r="W25" s="367"/>
    </row>
    <row r="26" spans="1:23" s="73" customFormat="1" ht="12" customHeight="1">
      <c r="A26" s="228" t="s">
        <v>73</v>
      </c>
      <c r="B26" s="6"/>
      <c r="C26" s="265"/>
      <c r="D26" s="14"/>
      <c r="E26" s="278">
        <v>253208</v>
      </c>
      <c r="F26" s="40">
        <v>0.9391438787130293</v>
      </c>
      <c r="G26" s="40">
        <v>0.5579758779680866</v>
      </c>
      <c r="H26" s="47">
        <v>138242</v>
      </c>
      <c r="I26" s="235">
        <v>114966</v>
      </c>
      <c r="J26" s="94"/>
      <c r="K26" s="278">
        <v>195093344.53</v>
      </c>
      <c r="L26" s="40">
        <v>0.7739435005697559</v>
      </c>
      <c r="M26" s="40">
        <v>46.17824900732648</v>
      </c>
      <c r="N26" s="47">
        <v>121416802.05</v>
      </c>
      <c r="O26" s="235">
        <v>73676542.48</v>
      </c>
      <c r="P26" s="94"/>
      <c r="Q26" s="288">
        <v>770.4864954108875</v>
      </c>
      <c r="R26" s="40">
        <v>878.2917062108477</v>
      </c>
      <c r="S26" s="289">
        <v>640.8550569733661</v>
      </c>
      <c r="V26" s="367"/>
      <c r="W26" s="367"/>
    </row>
    <row r="27" spans="1:23" s="73" customFormat="1" ht="12" customHeight="1">
      <c r="A27" s="228" t="s">
        <v>74</v>
      </c>
      <c r="B27" s="6"/>
      <c r="C27" s="265"/>
      <c r="D27" s="14"/>
      <c r="E27" s="278">
        <v>1919457</v>
      </c>
      <c r="F27" s="40">
        <v>7.119231193338579</v>
      </c>
      <c r="G27" s="40">
        <v>0.3456631352775519</v>
      </c>
      <c r="H27" s="47">
        <v>937243</v>
      </c>
      <c r="I27" s="235">
        <v>982214</v>
      </c>
      <c r="J27" s="94"/>
      <c r="K27" s="278">
        <v>1480056928.9699998</v>
      </c>
      <c r="L27" s="40">
        <v>5.871448067124713</v>
      </c>
      <c r="M27" s="40">
        <v>45.47911057218579</v>
      </c>
      <c r="N27" s="47">
        <v>847565002.04</v>
      </c>
      <c r="O27" s="235">
        <v>632491926.93</v>
      </c>
      <c r="P27" s="94"/>
      <c r="Q27" s="288">
        <v>771.0810551994651</v>
      </c>
      <c r="R27" s="40">
        <v>904.3172390084535</v>
      </c>
      <c r="S27" s="289">
        <v>643.9451351029409</v>
      </c>
      <c r="V27" s="367"/>
      <c r="W27" s="367"/>
    </row>
    <row r="28" spans="1:23" ht="12" customHeight="1">
      <c r="A28" s="234" t="s">
        <v>75</v>
      </c>
      <c r="B28" s="72"/>
      <c r="C28" s="268"/>
      <c r="D28" s="74"/>
      <c r="E28" s="281">
        <v>12109205</v>
      </c>
      <c r="F28" s="92">
        <v>44.91282167953306</v>
      </c>
      <c r="G28" s="92">
        <v>0.2788282258301633</v>
      </c>
      <c r="H28" s="93">
        <v>10449455</v>
      </c>
      <c r="I28" s="233">
        <v>1659750</v>
      </c>
      <c r="J28" s="145"/>
      <c r="K28" s="281">
        <v>13162184216.369999</v>
      </c>
      <c r="L28" s="92">
        <v>52.214938198442425</v>
      </c>
      <c r="M28" s="92">
        <v>48.43344483712995</v>
      </c>
      <c r="N28" s="93">
        <v>12054153709.529999</v>
      </c>
      <c r="O28" s="233">
        <v>1108030506.84</v>
      </c>
      <c r="P28" s="94"/>
      <c r="Q28" s="290">
        <v>1086.956923792272</v>
      </c>
      <c r="R28" s="92">
        <v>1153.567694155341</v>
      </c>
      <c r="S28" s="291">
        <v>667.5887976140984</v>
      </c>
      <c r="V28" s="367"/>
      <c r="W28" s="367"/>
    </row>
    <row r="29" spans="1:23" ht="12" customHeight="1">
      <c r="A29" s="228" t="s">
        <v>76</v>
      </c>
      <c r="B29" s="6"/>
      <c r="C29" s="265"/>
      <c r="D29" s="14"/>
      <c r="E29" s="278">
        <v>3056840</v>
      </c>
      <c r="F29" s="40">
        <v>11.337764107789393</v>
      </c>
      <c r="G29" s="40">
        <v>0.3395376196128286</v>
      </c>
      <c r="H29" s="47">
        <v>2146154</v>
      </c>
      <c r="I29" s="235">
        <v>910686</v>
      </c>
      <c r="J29" s="94"/>
      <c r="K29" s="278">
        <v>2702001191.48</v>
      </c>
      <c r="L29" s="40">
        <v>10.718952333897345</v>
      </c>
      <c r="M29" s="40">
        <v>47.41262604156249</v>
      </c>
      <c r="N29" s="47">
        <v>2098407291.45</v>
      </c>
      <c r="O29" s="235">
        <v>603593900.03</v>
      </c>
      <c r="P29" s="94"/>
      <c r="Q29" s="288">
        <v>883.9197313173081</v>
      </c>
      <c r="R29" s="40">
        <v>977.7524313026931</v>
      </c>
      <c r="S29" s="289">
        <v>662.7903580707291</v>
      </c>
      <c r="V29" s="367"/>
      <c r="W29" s="367"/>
    </row>
    <row r="30" spans="1:23" ht="12" customHeight="1">
      <c r="A30" s="228" t="s">
        <v>77</v>
      </c>
      <c r="B30" s="6"/>
      <c r="C30" s="265"/>
      <c r="D30" s="14"/>
      <c r="E30" s="278">
        <v>471120</v>
      </c>
      <c r="F30" s="40">
        <v>1.7473755337085808</v>
      </c>
      <c r="G30" s="40">
        <v>0.09050465907787242</v>
      </c>
      <c r="H30" s="47">
        <v>317036</v>
      </c>
      <c r="I30" s="235">
        <v>154084</v>
      </c>
      <c r="J30" s="94"/>
      <c r="K30" s="278">
        <v>428386718.25</v>
      </c>
      <c r="L30" s="40">
        <v>1.699428123079882</v>
      </c>
      <c r="M30" s="40">
        <v>47.57067012114145</v>
      </c>
      <c r="N30" s="47">
        <v>327160421.76</v>
      </c>
      <c r="O30" s="235">
        <v>101226296.49</v>
      </c>
      <c r="P30" s="94"/>
      <c r="Q30" s="288">
        <v>909.2942737519104</v>
      </c>
      <c r="R30" s="40">
        <v>1031.9346123468629</v>
      </c>
      <c r="S30" s="289">
        <v>656.9552743308844</v>
      </c>
      <c r="V30" s="367"/>
      <c r="W30" s="367"/>
    </row>
    <row r="31" spans="1:23" ht="12" customHeight="1">
      <c r="A31" s="228" t="s">
        <v>78</v>
      </c>
      <c r="B31" s="6"/>
      <c r="C31" s="265"/>
      <c r="D31" s="14"/>
      <c r="E31" s="278">
        <v>2480559</v>
      </c>
      <c r="F31" s="40">
        <v>9.20034833274033</v>
      </c>
      <c r="G31" s="40">
        <v>0.2165887335073835</v>
      </c>
      <c r="H31" s="47">
        <v>2403015</v>
      </c>
      <c r="I31" s="235">
        <v>77544</v>
      </c>
      <c r="J31" s="94"/>
      <c r="K31" s="278">
        <v>2804297201.43</v>
      </c>
      <c r="L31" s="40">
        <v>11.124764906467432</v>
      </c>
      <c r="M31" s="40">
        <v>48.66121288799113</v>
      </c>
      <c r="N31" s="47">
        <v>2753242586.77</v>
      </c>
      <c r="O31" s="235">
        <v>51054614.66</v>
      </c>
      <c r="P31" s="94"/>
      <c r="Q31" s="288">
        <v>1130.5101799352483</v>
      </c>
      <c r="R31" s="40">
        <v>1145.7450689113468</v>
      </c>
      <c r="S31" s="289">
        <v>658.3954227277417</v>
      </c>
      <c r="V31" s="367"/>
      <c r="W31" s="367"/>
    </row>
    <row r="32" spans="1:23" ht="12" customHeight="1">
      <c r="A32" s="228" t="s">
        <v>79</v>
      </c>
      <c r="B32" s="6"/>
      <c r="C32" s="265"/>
      <c r="D32" s="14"/>
      <c r="E32" s="278">
        <v>6100686</v>
      </c>
      <c r="F32" s="40">
        <v>22.62733370529476</v>
      </c>
      <c r="G32" s="40">
        <v>0.28832116008374875</v>
      </c>
      <c r="H32" s="47">
        <v>5583250</v>
      </c>
      <c r="I32" s="235">
        <v>517436</v>
      </c>
      <c r="J32" s="94"/>
      <c r="K32" s="278">
        <v>7227499105.21</v>
      </c>
      <c r="L32" s="40">
        <v>28.671792834997774</v>
      </c>
      <c r="M32" s="40">
        <v>48.781733834835414</v>
      </c>
      <c r="N32" s="47">
        <v>6875343409.55</v>
      </c>
      <c r="O32" s="235">
        <v>352155695.66</v>
      </c>
      <c r="P32" s="94"/>
      <c r="Q32" s="288">
        <v>1184.7026883878304</v>
      </c>
      <c r="R32" s="40">
        <v>1231.4231692204362</v>
      </c>
      <c r="S32" s="289">
        <v>680.5782660271029</v>
      </c>
      <c r="V32" s="367"/>
      <c r="W32" s="367"/>
    </row>
    <row r="33" spans="1:23" ht="12" customHeight="1">
      <c r="A33" s="234" t="s">
        <v>80</v>
      </c>
      <c r="B33" s="72"/>
      <c r="C33" s="268"/>
      <c r="D33" s="74"/>
      <c r="E33" s="281">
        <v>4755998</v>
      </c>
      <c r="F33" s="92">
        <v>17.639910306433485</v>
      </c>
      <c r="G33" s="92">
        <v>0.20116086759578433</v>
      </c>
      <c r="H33" s="93">
        <v>3275716</v>
      </c>
      <c r="I33" s="233">
        <v>1480282</v>
      </c>
      <c r="J33" s="145"/>
      <c r="K33" s="281">
        <v>4543560739.51</v>
      </c>
      <c r="L33" s="92">
        <v>18.024496490432266</v>
      </c>
      <c r="M33" s="92">
        <v>48.74856457633585</v>
      </c>
      <c r="N33" s="93">
        <v>3554976306.41</v>
      </c>
      <c r="O33" s="233">
        <v>988584433.1</v>
      </c>
      <c r="P33" s="94"/>
      <c r="Q33" s="290">
        <v>955.3327691706347</v>
      </c>
      <c r="R33" s="92">
        <v>1085.2516843371036</v>
      </c>
      <c r="S33" s="291">
        <v>667.8352051163224</v>
      </c>
      <c r="V33" s="367"/>
      <c r="W33" s="367"/>
    </row>
    <row r="34" spans="1:23" ht="12" customHeight="1">
      <c r="A34" s="228" t="s">
        <v>81</v>
      </c>
      <c r="B34" s="6"/>
      <c r="C34" s="265"/>
      <c r="D34" s="14"/>
      <c r="E34" s="278">
        <v>1547733</v>
      </c>
      <c r="F34" s="40">
        <v>5.740513620549717</v>
      </c>
      <c r="G34" s="40">
        <v>0.1788384240470675</v>
      </c>
      <c r="H34" s="47">
        <v>970183</v>
      </c>
      <c r="I34" s="235">
        <v>577550</v>
      </c>
      <c r="J34" s="94"/>
      <c r="K34" s="278">
        <v>1392363984.92</v>
      </c>
      <c r="L34" s="40">
        <v>5.523566470974783</v>
      </c>
      <c r="M34" s="40">
        <v>47.58221734808019</v>
      </c>
      <c r="N34" s="47">
        <v>1007891358.01</v>
      </c>
      <c r="O34" s="235">
        <v>384472626.91</v>
      </c>
      <c r="P34" s="94"/>
      <c r="Q34" s="288">
        <v>899.6151047499795</v>
      </c>
      <c r="R34" s="40">
        <v>1038.8672631967372</v>
      </c>
      <c r="S34" s="289">
        <v>665.6958305081812</v>
      </c>
      <c r="V34" s="367"/>
      <c r="W34" s="367"/>
    </row>
    <row r="35" spans="1:23" ht="12" customHeight="1">
      <c r="A35" s="228" t="s">
        <v>82</v>
      </c>
      <c r="B35" s="6"/>
      <c r="C35" s="265"/>
      <c r="D35" s="14"/>
      <c r="E35" s="278">
        <v>1068136</v>
      </c>
      <c r="F35" s="40">
        <v>3.961697047617059</v>
      </c>
      <c r="G35" s="40">
        <v>0.12579748292547155</v>
      </c>
      <c r="H35" s="47">
        <v>767694</v>
      </c>
      <c r="I35" s="235">
        <v>300442</v>
      </c>
      <c r="J35" s="94"/>
      <c r="K35" s="278">
        <v>1064541978.03</v>
      </c>
      <c r="L35" s="40">
        <v>4.223082786164947</v>
      </c>
      <c r="M35" s="40">
        <v>49.15379204239041</v>
      </c>
      <c r="N35" s="47">
        <v>864262444.98</v>
      </c>
      <c r="O35" s="235">
        <v>200279533.05</v>
      </c>
      <c r="P35" s="94"/>
      <c r="Q35" s="288">
        <v>996.6352393609053</v>
      </c>
      <c r="R35" s="40">
        <v>1125.790282299979</v>
      </c>
      <c r="S35" s="289">
        <v>666.6162954913095</v>
      </c>
      <c r="V35" s="367"/>
      <c r="W35" s="367"/>
    </row>
    <row r="36" spans="1:23" ht="12" customHeight="1">
      <c r="A36" s="228" t="s">
        <v>83</v>
      </c>
      <c r="B36" s="6"/>
      <c r="C36" s="265"/>
      <c r="D36" s="14"/>
      <c r="E36" s="278">
        <v>2140129</v>
      </c>
      <c r="F36" s="40">
        <v>7.937699638266708</v>
      </c>
      <c r="G36" s="40">
        <v>0.2549789524079804</v>
      </c>
      <c r="H36" s="47">
        <v>1537839</v>
      </c>
      <c r="I36" s="235">
        <v>602290</v>
      </c>
      <c r="J36" s="94"/>
      <c r="K36" s="278">
        <v>2086654776.56</v>
      </c>
      <c r="L36" s="40">
        <v>8.277847233292537</v>
      </c>
      <c r="M36" s="40">
        <v>49.32906954979741</v>
      </c>
      <c r="N36" s="47">
        <v>1682822503.42</v>
      </c>
      <c r="O36" s="235">
        <v>403832273.14</v>
      </c>
      <c r="P36" s="94"/>
      <c r="Q36" s="288">
        <v>975.0135513139628</v>
      </c>
      <c r="R36" s="40">
        <v>1094.2774265836672</v>
      </c>
      <c r="S36" s="289">
        <v>670.4947336665061</v>
      </c>
      <c r="V36" s="367"/>
      <c r="W36" s="367"/>
    </row>
    <row r="37" spans="1:23" ht="12" customHeight="1">
      <c r="A37" s="234" t="s">
        <v>84</v>
      </c>
      <c r="B37" s="72"/>
      <c r="C37" s="268"/>
      <c r="D37" s="74"/>
      <c r="E37" s="281">
        <v>1418284</v>
      </c>
      <c r="F37" s="92">
        <v>5.2603896278025575</v>
      </c>
      <c r="G37" s="92">
        <v>0.48703069979665337</v>
      </c>
      <c r="H37" s="93">
        <v>977538</v>
      </c>
      <c r="I37" s="233">
        <v>440746</v>
      </c>
      <c r="J37" s="94"/>
      <c r="K37" s="281">
        <v>1184622033.13</v>
      </c>
      <c r="L37" s="92">
        <v>4.6994454135861625</v>
      </c>
      <c r="M37" s="92">
        <v>43.510054185148576</v>
      </c>
      <c r="N37" s="93">
        <v>894949549.0700002</v>
      </c>
      <c r="O37" s="233">
        <v>289672484.06</v>
      </c>
      <c r="P37" s="94"/>
      <c r="Q37" s="290">
        <v>835.250227126584</v>
      </c>
      <c r="R37" s="92">
        <v>915.5138205062107</v>
      </c>
      <c r="S37" s="291">
        <v>657.2322472807467</v>
      </c>
      <c r="V37" s="367"/>
      <c r="W37" s="367"/>
    </row>
    <row r="38" spans="1:23" ht="12" customHeight="1">
      <c r="A38" s="228" t="s">
        <v>85</v>
      </c>
      <c r="B38" s="6"/>
      <c r="C38" s="265"/>
      <c r="D38" s="14"/>
      <c r="E38" s="278">
        <v>277013</v>
      </c>
      <c r="F38" s="40">
        <v>1.027436191881506</v>
      </c>
      <c r="G38" s="40">
        <v>0.5955558460706056</v>
      </c>
      <c r="H38" s="47">
        <v>187072</v>
      </c>
      <c r="I38" s="235">
        <v>89941</v>
      </c>
      <c r="J38" s="94"/>
      <c r="K38" s="278">
        <v>216071714.37</v>
      </c>
      <c r="L38" s="40">
        <v>0.8571655757734538</v>
      </c>
      <c r="M38" s="40">
        <v>42.558764062937286</v>
      </c>
      <c r="N38" s="47">
        <v>157087401.23</v>
      </c>
      <c r="O38" s="235">
        <v>58984313.14</v>
      </c>
      <c r="P38" s="94"/>
      <c r="Q38" s="288">
        <v>780.0056833794804</v>
      </c>
      <c r="R38" s="40">
        <v>839.716265555508</v>
      </c>
      <c r="S38" s="289">
        <v>655.811177772095</v>
      </c>
      <c r="V38" s="367"/>
      <c r="W38" s="367"/>
    </row>
    <row r="39" spans="1:23" ht="12" customHeight="1">
      <c r="A39" s="228" t="s">
        <v>86</v>
      </c>
      <c r="B39" s="6"/>
      <c r="C39" s="265"/>
      <c r="D39" s="14"/>
      <c r="E39" s="278">
        <v>284456</v>
      </c>
      <c r="F39" s="40">
        <v>1.0550421438627273</v>
      </c>
      <c r="G39" s="40">
        <v>0.45201570754582754</v>
      </c>
      <c r="H39" s="47">
        <v>168635</v>
      </c>
      <c r="I39" s="235">
        <v>115821</v>
      </c>
      <c r="J39" s="94"/>
      <c r="K39" s="278">
        <v>207027914.2</v>
      </c>
      <c r="L39" s="40">
        <v>0.8212884402469425</v>
      </c>
      <c r="M39" s="40">
        <v>40.477416947033284</v>
      </c>
      <c r="N39" s="47">
        <v>131398230.75</v>
      </c>
      <c r="O39" s="235">
        <v>75629683.45</v>
      </c>
      <c r="P39" s="94"/>
      <c r="Q39" s="288">
        <v>727.8029438647804</v>
      </c>
      <c r="R39" s="40">
        <v>779.1871838586296</v>
      </c>
      <c r="S39" s="289">
        <v>652.9876572469587</v>
      </c>
      <c r="V39" s="367"/>
      <c r="W39" s="367"/>
    </row>
    <row r="40" spans="1:23" s="73" customFormat="1" ht="12" customHeight="1">
      <c r="A40" s="228" t="s">
        <v>87</v>
      </c>
      <c r="B40" s="6"/>
      <c r="C40" s="265"/>
      <c r="D40" s="14"/>
      <c r="E40" s="278">
        <v>556996</v>
      </c>
      <c r="F40" s="40">
        <v>2.065888059886111</v>
      </c>
      <c r="G40" s="40">
        <v>0.5153932219294832</v>
      </c>
      <c r="H40" s="47">
        <v>374105</v>
      </c>
      <c r="I40" s="235">
        <v>182891</v>
      </c>
      <c r="J40" s="94"/>
      <c r="K40" s="278">
        <v>443001350.16</v>
      </c>
      <c r="L40" s="40">
        <v>1.7574049823480085</v>
      </c>
      <c r="M40" s="40">
        <v>44.36066604595887</v>
      </c>
      <c r="N40" s="47">
        <v>322177247.67</v>
      </c>
      <c r="O40" s="235">
        <v>120824102.49</v>
      </c>
      <c r="P40" s="94"/>
      <c r="Q40" s="288">
        <v>795.3402720306789</v>
      </c>
      <c r="R40" s="40">
        <v>861.1947118322397</v>
      </c>
      <c r="S40" s="289">
        <v>660.6344898874192</v>
      </c>
      <c r="V40" s="367"/>
      <c r="W40" s="367"/>
    </row>
    <row r="41" spans="1:23" ht="12" customHeight="1">
      <c r="A41" s="229" t="s">
        <v>88</v>
      </c>
      <c r="B41" s="271"/>
      <c r="C41" s="272"/>
      <c r="D41" s="14"/>
      <c r="E41" s="282">
        <v>299819</v>
      </c>
      <c r="F41" s="283">
        <v>1.112023232172213</v>
      </c>
      <c r="G41" s="283">
        <v>0.36756706090297353</v>
      </c>
      <c r="H41" s="284">
        <v>247726</v>
      </c>
      <c r="I41" s="285">
        <v>52093</v>
      </c>
      <c r="J41" s="94"/>
      <c r="K41" s="282">
        <v>318521054.40000004</v>
      </c>
      <c r="L41" s="283">
        <v>1.2635864152177578</v>
      </c>
      <c r="M41" s="283">
        <v>45.01284847827021</v>
      </c>
      <c r="N41" s="284">
        <v>284286669.42</v>
      </c>
      <c r="O41" s="285">
        <v>34234384.98</v>
      </c>
      <c r="P41" s="94"/>
      <c r="Q41" s="292">
        <v>1062.377815948956</v>
      </c>
      <c r="R41" s="283">
        <v>1147.5851118574556</v>
      </c>
      <c r="S41" s="293">
        <v>657.1782193384907</v>
      </c>
      <c r="V41" s="367"/>
      <c r="W41" s="367"/>
    </row>
    <row r="42" spans="1:8" ht="12" customHeight="1">
      <c r="A42" s="14" t="s">
        <v>234</v>
      </c>
      <c r="C42" s="66"/>
      <c r="G42" s="44"/>
      <c r="H42" s="66"/>
    </row>
    <row r="43" ht="20.25" customHeight="1">
      <c r="K43" s="551"/>
    </row>
    <row r="44" spans="1:19" ht="12.75">
      <c r="A44" s="64" t="str">
        <f>A1</f>
        <v>Boletim Estatístico da Previdência Social - Vol. 14 Nº 11</v>
      </c>
      <c r="B44" s="18"/>
      <c r="C44" s="18"/>
      <c r="D44" s="18"/>
      <c r="E44" s="18"/>
      <c r="F44" s="18"/>
      <c r="G44" s="18"/>
      <c r="H44" s="18"/>
      <c r="I44" s="18"/>
      <c r="J44" s="18"/>
      <c r="K44" s="18"/>
      <c r="M44" s="18"/>
      <c r="N44" s="18"/>
      <c r="O44" s="18"/>
      <c r="P44" s="18"/>
      <c r="Q44" s="18"/>
      <c r="R44" s="18"/>
      <c r="S44" s="161" t="str">
        <f>S1</f>
        <v>Novembro/2009</v>
      </c>
    </row>
    <row r="45" spans="1:23" ht="12.75">
      <c r="A45" s="66"/>
      <c r="B45" s="66"/>
      <c r="C45" s="66"/>
      <c r="D45" s="66"/>
      <c r="E45" s="66"/>
      <c r="F45" s="66"/>
      <c r="G45" s="66"/>
      <c r="H45" s="66"/>
      <c r="I45" s="66"/>
      <c r="J45" s="66"/>
      <c r="K45" s="66"/>
      <c r="L45" s="66"/>
      <c r="M45" s="66"/>
      <c r="N45" s="66"/>
      <c r="O45" s="66"/>
      <c r="P45" s="66"/>
      <c r="Q45" s="66"/>
      <c r="R45" s="66"/>
      <c r="S45" s="66"/>
      <c r="U45" s="371" t="s">
        <v>320</v>
      </c>
      <c r="V45" s="33" t="s">
        <v>38</v>
      </c>
      <c r="W45" s="33" t="s">
        <v>39</v>
      </c>
    </row>
    <row r="46" spans="1:23" ht="15.75">
      <c r="A46" s="349"/>
      <c r="B46" s="349"/>
      <c r="C46" s="349"/>
      <c r="D46" s="349"/>
      <c r="E46" s="349"/>
      <c r="F46" s="349"/>
      <c r="G46" s="349"/>
      <c r="H46" s="349"/>
      <c r="I46" s="349"/>
      <c r="J46" s="349"/>
      <c r="K46" s="349"/>
      <c r="L46" s="349"/>
      <c r="M46" s="349"/>
      <c r="N46" s="349"/>
      <c r="O46" s="349"/>
      <c r="P46" s="369"/>
      <c r="Q46" s="369"/>
      <c r="R46" s="369"/>
      <c r="S46" s="370"/>
      <c r="U46" s="6" t="s">
        <v>79</v>
      </c>
      <c r="V46" s="372">
        <f>$R$32</f>
        <v>1231.4231692204362</v>
      </c>
      <c r="W46" s="372">
        <f>$S$32</f>
        <v>680.5782660271029</v>
      </c>
    </row>
    <row r="47" spans="1:26" ht="12.75">
      <c r="A47" s="66"/>
      <c r="B47" s="66"/>
      <c r="C47" s="66"/>
      <c r="D47" s="66"/>
      <c r="E47" s="66"/>
      <c r="F47" s="66"/>
      <c r="G47" s="66"/>
      <c r="H47" s="66"/>
      <c r="I47" s="66"/>
      <c r="J47" s="66"/>
      <c r="K47" s="66"/>
      <c r="L47" s="66"/>
      <c r="M47" s="66"/>
      <c r="U47" s="6" t="s">
        <v>88</v>
      </c>
      <c r="V47" s="372">
        <f>$R$41</f>
        <v>1147.5851118574556</v>
      </c>
      <c r="W47" s="372">
        <f>$S$41</f>
        <v>657.1782193384907</v>
      </c>
      <c r="X47" s="33" t="s">
        <v>321</v>
      </c>
      <c r="Y47" s="33" t="s">
        <v>35</v>
      </c>
      <c r="Z47" s="33" t="s">
        <v>36</v>
      </c>
    </row>
    <row r="48" spans="1:26" ht="12.75">
      <c r="A48" s="66"/>
      <c r="B48" s="66"/>
      <c r="C48" s="66"/>
      <c r="D48" s="66"/>
      <c r="E48" s="66"/>
      <c r="F48" s="66"/>
      <c r="G48" s="66"/>
      <c r="H48" s="66"/>
      <c r="I48" s="66"/>
      <c r="J48" s="66"/>
      <c r="K48" s="66"/>
      <c r="L48" s="66"/>
      <c r="M48" s="66"/>
      <c r="U48" s="6" t="s">
        <v>78</v>
      </c>
      <c r="V48" s="372">
        <f>$R$31</f>
        <v>1145.7450689113468</v>
      </c>
      <c r="W48" s="372">
        <f>$S$31</f>
        <v>658.3954227277417</v>
      </c>
      <c r="X48" s="18" t="s">
        <v>130</v>
      </c>
      <c r="Y48" s="51">
        <f>E10</f>
        <v>1314261</v>
      </c>
      <c r="Z48" s="51">
        <f>K10</f>
        <v>936501117.35</v>
      </c>
    </row>
    <row r="49" spans="1:26" ht="12.75">
      <c r="A49" s="66"/>
      <c r="B49" s="66"/>
      <c r="C49" s="66"/>
      <c r="D49" s="66"/>
      <c r="E49" s="66"/>
      <c r="F49" s="66"/>
      <c r="G49" s="66"/>
      <c r="H49" s="66"/>
      <c r="I49" s="66"/>
      <c r="J49" s="66"/>
      <c r="K49" s="66"/>
      <c r="L49" s="66"/>
      <c r="M49" s="66"/>
      <c r="U49" s="6" t="s">
        <v>82</v>
      </c>
      <c r="V49" s="373">
        <f>$R$35</f>
        <v>1125.790282299979</v>
      </c>
      <c r="W49" s="373">
        <f>$S$35</f>
        <v>666.6162954913095</v>
      </c>
      <c r="X49" s="18" t="s">
        <v>131</v>
      </c>
      <c r="Y49" s="51">
        <f>E18</f>
        <v>7363829</v>
      </c>
      <c r="Z49" s="51">
        <f>K18</f>
        <v>5380830438.35</v>
      </c>
    </row>
    <row r="50" spans="1:26" ht="12.75">
      <c r="A50" s="66"/>
      <c r="B50" s="66"/>
      <c r="C50" s="66"/>
      <c r="D50" s="66"/>
      <c r="E50" s="66"/>
      <c r="F50" s="66"/>
      <c r="G50" s="66"/>
      <c r="H50" s="66"/>
      <c r="I50" s="66"/>
      <c r="J50" s="66"/>
      <c r="K50" s="66"/>
      <c r="L50" s="66"/>
      <c r="M50" s="66"/>
      <c r="U50" s="6" t="s">
        <v>83</v>
      </c>
      <c r="V50" s="373">
        <f>$R$36</f>
        <v>1094.2774265836672</v>
      </c>
      <c r="W50" s="373">
        <f>$S$36</f>
        <v>670.4947336665061</v>
      </c>
      <c r="X50" s="18" t="s">
        <v>132</v>
      </c>
      <c r="Y50" s="51">
        <f>E28</f>
        <v>12109205</v>
      </c>
      <c r="Z50" s="51">
        <f>K28</f>
        <v>13162184216.369999</v>
      </c>
    </row>
    <row r="51" spans="1:26" ht="12.75">
      <c r="A51" s="66"/>
      <c r="B51" s="66"/>
      <c r="C51" s="66"/>
      <c r="D51" s="66"/>
      <c r="E51" s="66"/>
      <c r="F51" s="66"/>
      <c r="G51" s="66"/>
      <c r="H51" s="66"/>
      <c r="I51" s="66"/>
      <c r="J51" s="66"/>
      <c r="K51" s="66"/>
      <c r="L51" s="66"/>
      <c r="M51" s="66"/>
      <c r="U51" s="19" t="s">
        <v>81</v>
      </c>
      <c r="V51" s="373">
        <f>$R$34</f>
        <v>1038.8672631967372</v>
      </c>
      <c r="W51" s="373">
        <f>$S$34</f>
        <v>665.6958305081812</v>
      </c>
      <c r="X51" s="18" t="s">
        <v>133</v>
      </c>
      <c r="Y51" s="51">
        <f>E33</f>
        <v>4755998</v>
      </c>
      <c r="Z51" s="51">
        <f>K33</f>
        <v>4543560739.51</v>
      </c>
    </row>
    <row r="52" spans="1:26" ht="12.75">
      <c r="A52" s="66"/>
      <c r="B52" s="66"/>
      <c r="C52" s="66"/>
      <c r="D52" s="66"/>
      <c r="E52" s="66"/>
      <c r="F52" s="66"/>
      <c r="G52" s="66"/>
      <c r="H52" s="66"/>
      <c r="I52" s="66"/>
      <c r="J52" s="66"/>
      <c r="K52" s="66"/>
      <c r="L52" s="66"/>
      <c r="M52" s="66"/>
      <c r="U52" s="19" t="s">
        <v>77</v>
      </c>
      <c r="V52" s="372">
        <f>$R$30</f>
        <v>1031.9346123468629</v>
      </c>
      <c r="W52" s="372">
        <f>$S$30</f>
        <v>656.9552743308844</v>
      </c>
      <c r="X52" s="18" t="s">
        <v>134</v>
      </c>
      <c r="Y52" s="51">
        <f>E37</f>
        <v>1418284</v>
      </c>
      <c r="Z52" s="51">
        <f>K37</f>
        <v>1184622033.13</v>
      </c>
    </row>
    <row r="53" spans="1:26" ht="12.75">
      <c r="A53" s="66"/>
      <c r="B53" s="66"/>
      <c r="C53" s="66"/>
      <c r="D53" s="66"/>
      <c r="E53" s="66"/>
      <c r="F53" s="66"/>
      <c r="G53" s="66"/>
      <c r="H53" s="66"/>
      <c r="I53" s="66"/>
      <c r="J53" s="66"/>
      <c r="K53" s="66"/>
      <c r="L53" s="66"/>
      <c r="M53" s="66"/>
      <c r="U53" s="6" t="s">
        <v>76</v>
      </c>
      <c r="V53" s="372">
        <f>$R$29</f>
        <v>977.7524313026931</v>
      </c>
      <c r="W53" s="372">
        <f>$S$29</f>
        <v>662.7903580707291</v>
      </c>
      <c r="X53" s="184"/>
      <c r="Y53" s="104">
        <f>SUM(Y48:Y52)</f>
        <v>26961577</v>
      </c>
      <c r="Z53" s="104">
        <f>SUM(Z48:Z52)</f>
        <v>25207698544.710003</v>
      </c>
    </row>
    <row r="54" spans="1:26" ht="12.75">
      <c r="A54" s="66"/>
      <c r="B54" s="66"/>
      <c r="C54" s="66"/>
      <c r="D54" s="66"/>
      <c r="E54" s="66"/>
      <c r="F54" s="66"/>
      <c r="G54" s="66"/>
      <c r="H54" s="66"/>
      <c r="I54" s="66"/>
      <c r="J54" s="66"/>
      <c r="K54" s="66"/>
      <c r="L54" s="66"/>
      <c r="M54" s="66"/>
      <c r="U54" s="19" t="s">
        <v>74</v>
      </c>
      <c r="V54" s="372">
        <f>$R$27</f>
        <v>904.3172390084535</v>
      </c>
      <c r="W54" s="372">
        <f>$S$27</f>
        <v>643.9451351029409</v>
      </c>
      <c r="X54" s="184"/>
      <c r="Y54" s="184"/>
      <c r="Z54" s="184"/>
    </row>
    <row r="55" spans="1:26" ht="12.75">
      <c r="A55" s="66"/>
      <c r="B55" s="66"/>
      <c r="C55" s="66"/>
      <c r="D55" s="66"/>
      <c r="E55" s="66"/>
      <c r="F55" s="66"/>
      <c r="G55" s="66"/>
      <c r="H55" s="66"/>
      <c r="I55" s="66"/>
      <c r="J55" s="66"/>
      <c r="K55" s="66"/>
      <c r="L55" s="66"/>
      <c r="M55" s="66"/>
      <c r="U55" s="19" t="s">
        <v>73</v>
      </c>
      <c r="V55" s="372">
        <f>$R$26</f>
        <v>878.2917062108477</v>
      </c>
      <c r="W55" s="372">
        <f>$S$26</f>
        <v>640.8550569733661</v>
      </c>
      <c r="X55" s="184"/>
      <c r="Y55" s="184"/>
      <c r="Z55" s="184"/>
    </row>
    <row r="56" spans="1:26" ht="12.75">
      <c r="A56" s="66"/>
      <c r="B56" s="66"/>
      <c r="C56" s="66"/>
      <c r="D56" s="66"/>
      <c r="E56" s="66"/>
      <c r="F56" s="66"/>
      <c r="G56" s="66"/>
      <c r="H56" s="66"/>
      <c r="I56" s="66"/>
      <c r="J56" s="66"/>
      <c r="K56" s="66"/>
      <c r="L56" s="66"/>
      <c r="M56" s="66"/>
      <c r="U56" s="6" t="s">
        <v>71</v>
      </c>
      <c r="V56" s="372">
        <f>$R$24</f>
        <v>864.741475599694</v>
      </c>
      <c r="W56" s="372">
        <f>$S$24</f>
        <v>638.4999000318631</v>
      </c>
      <c r="X56" s="184"/>
      <c r="Y56" s="184"/>
      <c r="Z56" s="184"/>
    </row>
    <row r="57" spans="1:26" ht="12.75">
      <c r="A57" s="66"/>
      <c r="B57" s="66"/>
      <c r="C57" s="66"/>
      <c r="D57" s="66"/>
      <c r="E57" s="66"/>
      <c r="F57" s="66"/>
      <c r="G57" s="66"/>
      <c r="H57" s="66"/>
      <c r="I57" s="66"/>
      <c r="J57" s="66"/>
      <c r="K57" s="66"/>
      <c r="L57" s="66"/>
      <c r="M57" s="66"/>
      <c r="U57" s="19" t="s">
        <v>87</v>
      </c>
      <c r="V57" s="372">
        <f>$R$40</f>
        <v>861.1947118322397</v>
      </c>
      <c r="W57" s="372">
        <f>$S$40</f>
        <v>660.6344898874192</v>
      </c>
      <c r="X57" s="184"/>
      <c r="Y57" s="184"/>
      <c r="Z57" s="184"/>
    </row>
    <row r="58" spans="1:26" ht="12.75">
      <c r="A58" s="66"/>
      <c r="B58" s="66"/>
      <c r="C58" s="66"/>
      <c r="D58" s="66"/>
      <c r="E58" s="66"/>
      <c r="F58" s="66"/>
      <c r="G58" s="66"/>
      <c r="H58" s="66"/>
      <c r="I58" s="66"/>
      <c r="J58" s="66"/>
      <c r="K58" s="66"/>
      <c r="L58" s="66"/>
      <c r="M58" s="66"/>
      <c r="U58" s="6" t="s">
        <v>85</v>
      </c>
      <c r="V58" s="372">
        <f>$R$38</f>
        <v>839.716265555508</v>
      </c>
      <c r="W58" s="372">
        <f>$S$38</f>
        <v>655.811177772095</v>
      </c>
      <c r="X58" s="184"/>
      <c r="Y58" s="184"/>
      <c r="Z58" s="184"/>
    </row>
    <row r="59" spans="1:26" ht="12.75">
      <c r="A59" s="66"/>
      <c r="B59" s="66"/>
      <c r="C59" s="66"/>
      <c r="D59" s="66"/>
      <c r="E59" s="66"/>
      <c r="F59" s="66"/>
      <c r="G59" s="66"/>
      <c r="H59" s="66"/>
      <c r="I59" s="66"/>
      <c r="J59" s="66"/>
      <c r="K59" s="66"/>
      <c r="L59" s="66"/>
      <c r="M59" s="66"/>
      <c r="U59" s="6" t="s">
        <v>60</v>
      </c>
      <c r="V59" s="373">
        <f>$R$13</f>
        <v>824.555599678119</v>
      </c>
      <c r="W59" s="373">
        <f>$S$13</f>
        <v>634.1146145598669</v>
      </c>
      <c r="X59" s="184"/>
      <c r="Y59" s="184"/>
      <c r="Z59" s="184"/>
    </row>
    <row r="60" spans="1:26" ht="12.75">
      <c r="A60" s="66"/>
      <c r="B60" s="66"/>
      <c r="C60" s="66"/>
      <c r="D60" s="66"/>
      <c r="E60" s="66"/>
      <c r="F60" s="66"/>
      <c r="G60" s="66"/>
      <c r="H60" s="66"/>
      <c r="I60" s="66"/>
      <c r="J60" s="66"/>
      <c r="K60" s="66"/>
      <c r="L60" s="66"/>
      <c r="M60" s="66"/>
      <c r="U60" s="19" t="s">
        <v>62</v>
      </c>
      <c r="V60" s="373">
        <f>$R$15</f>
        <v>822.0554775156625</v>
      </c>
      <c r="W60" s="373">
        <f>$S$15</f>
        <v>626.7865192833017</v>
      </c>
      <c r="X60" s="184"/>
      <c r="Y60" s="184"/>
      <c r="Z60" s="184"/>
    </row>
    <row r="61" spans="1:26" ht="12.75">
      <c r="A61" s="66"/>
      <c r="B61" s="66"/>
      <c r="C61" s="66"/>
      <c r="D61" s="66"/>
      <c r="E61" s="66"/>
      <c r="F61" s="66"/>
      <c r="G61" s="66"/>
      <c r="H61" s="66"/>
      <c r="I61" s="66"/>
      <c r="J61" s="66"/>
      <c r="K61" s="66"/>
      <c r="L61" s="66"/>
      <c r="M61" s="66"/>
      <c r="U61" s="6" t="s">
        <v>69</v>
      </c>
      <c r="V61" s="372">
        <f>$R$22</f>
        <v>819.0932269283263</v>
      </c>
      <c r="W61" s="372">
        <f>$S$22</f>
        <v>631.0950255931253</v>
      </c>
      <c r="X61" s="184"/>
      <c r="Y61" s="184"/>
      <c r="Z61" s="184"/>
    </row>
    <row r="62" spans="1:26" ht="12.75">
      <c r="A62" s="66"/>
      <c r="B62" s="66"/>
      <c r="C62" s="66"/>
      <c r="D62" s="66"/>
      <c r="E62" s="66"/>
      <c r="F62" s="66"/>
      <c r="G62" s="66"/>
      <c r="H62" s="66"/>
      <c r="I62" s="66"/>
      <c r="J62" s="66"/>
      <c r="K62" s="66"/>
      <c r="L62" s="66"/>
      <c r="M62" s="66"/>
      <c r="U62" s="19" t="s">
        <v>68</v>
      </c>
      <c r="V62" s="372">
        <f>$R$21</f>
        <v>813.3339201284839</v>
      </c>
      <c r="W62" s="372">
        <f>$S$21</f>
        <v>640.7931125379183</v>
      </c>
      <c r="X62" s="184"/>
      <c r="Y62" s="184"/>
      <c r="Z62" s="184"/>
    </row>
    <row r="63" spans="1:26" ht="12.75">
      <c r="A63" s="66"/>
      <c r="B63" s="66"/>
      <c r="C63" s="66"/>
      <c r="D63" s="66"/>
      <c r="E63" s="66"/>
      <c r="F63" s="66"/>
      <c r="G63" s="66"/>
      <c r="H63" s="66"/>
      <c r="I63" s="66"/>
      <c r="J63" s="66"/>
      <c r="K63" s="66"/>
      <c r="L63" s="66"/>
      <c r="M63" s="66"/>
      <c r="U63" s="19" t="s">
        <v>86</v>
      </c>
      <c r="V63" s="372">
        <f>$R$39</f>
        <v>779.1871838586296</v>
      </c>
      <c r="W63" s="372">
        <f>$S$39</f>
        <v>652.9876572469587</v>
      </c>
      <c r="X63" s="184"/>
      <c r="Y63" s="184"/>
      <c r="Z63" s="184"/>
    </row>
    <row r="64" spans="1:26" ht="12.75">
      <c r="A64" s="66"/>
      <c r="B64" s="66"/>
      <c r="C64" s="66"/>
      <c r="D64" s="66"/>
      <c r="E64" s="66"/>
      <c r="F64" s="66"/>
      <c r="G64" s="66"/>
      <c r="H64" s="66"/>
      <c r="I64" s="66"/>
      <c r="J64" s="66"/>
      <c r="K64" s="66"/>
      <c r="L64" s="66"/>
      <c r="M64" s="66"/>
      <c r="U64" s="19" t="s">
        <v>70</v>
      </c>
      <c r="V64" s="372">
        <f>$R$23</f>
        <v>776.8459548597283</v>
      </c>
      <c r="W64" s="372">
        <f>$S$23</f>
        <v>640.4591920218912</v>
      </c>
      <c r="X64" s="184"/>
      <c r="Y64" s="184"/>
      <c r="Z64" s="184"/>
    </row>
    <row r="65" spans="1:26" ht="12.75">
      <c r="A65" s="66"/>
      <c r="B65" s="66"/>
      <c r="C65" s="66"/>
      <c r="D65" s="66"/>
      <c r="E65" s="66"/>
      <c r="F65" s="66"/>
      <c r="G65" s="66"/>
      <c r="H65" s="66"/>
      <c r="I65" s="66"/>
      <c r="J65" s="66"/>
      <c r="K65" s="66"/>
      <c r="L65" s="66"/>
      <c r="M65" s="66"/>
      <c r="U65" s="19" t="s">
        <v>72</v>
      </c>
      <c r="V65" s="372">
        <f>$R$25</f>
        <v>760.4710387379067</v>
      </c>
      <c r="W65" s="372">
        <f>$S$25</f>
        <v>635.2557949407308</v>
      </c>
      <c r="X65" s="184"/>
      <c r="Y65" s="184"/>
      <c r="Z65" s="184"/>
    </row>
    <row r="66" spans="1:26" ht="12.75">
      <c r="A66" s="66"/>
      <c r="B66" s="66"/>
      <c r="C66" s="66"/>
      <c r="D66" s="66"/>
      <c r="E66" s="66"/>
      <c r="F66" s="66"/>
      <c r="G66" s="66"/>
      <c r="H66" s="66"/>
      <c r="I66" s="66"/>
      <c r="J66" s="66"/>
      <c r="K66" s="66"/>
      <c r="L66" s="66"/>
      <c r="M66" s="66"/>
      <c r="U66" s="6" t="s">
        <v>59</v>
      </c>
      <c r="V66" s="373">
        <f>$R$12</f>
        <v>758.9236981963377</v>
      </c>
      <c r="W66" s="373">
        <f>$S$12</f>
        <v>628.5074948855645</v>
      </c>
      <c r="X66" s="184"/>
      <c r="Y66" s="184"/>
      <c r="Z66" s="184"/>
    </row>
    <row r="67" spans="1:26" ht="12.75">
      <c r="A67" s="66"/>
      <c r="B67" s="66"/>
      <c r="C67" s="66"/>
      <c r="D67" s="66"/>
      <c r="E67" s="66"/>
      <c r="F67" s="66"/>
      <c r="G67" s="66"/>
      <c r="H67" s="66"/>
      <c r="I67" s="66"/>
      <c r="J67" s="66"/>
      <c r="K67" s="66"/>
      <c r="L67" s="66"/>
      <c r="M67" s="66"/>
      <c r="U67" s="6" t="s">
        <v>67</v>
      </c>
      <c r="V67" s="372">
        <f>$R$20</f>
        <v>757.2381752219317</v>
      </c>
      <c r="W67" s="372">
        <f>$S$20</f>
        <v>639.0482610328696</v>
      </c>
      <c r="X67" s="184"/>
      <c r="Y67" s="184"/>
      <c r="Z67" s="184"/>
    </row>
    <row r="68" spans="1:26" ht="12.75">
      <c r="A68" s="66"/>
      <c r="B68" s="66"/>
      <c r="C68" s="66"/>
      <c r="D68" s="66"/>
      <c r="E68" s="66"/>
      <c r="F68" s="66"/>
      <c r="G68" s="66"/>
      <c r="H68" s="66"/>
      <c r="I68" s="66"/>
      <c r="J68" s="66"/>
      <c r="K68" s="66"/>
      <c r="L68" s="66"/>
      <c r="M68" s="66"/>
      <c r="U68" s="6" t="s">
        <v>61</v>
      </c>
      <c r="V68" s="373">
        <f>$R$14</f>
        <v>726.6696536250175</v>
      </c>
      <c r="W68" s="373">
        <f>$S$14</f>
        <v>632.0260824538259</v>
      </c>
      <c r="X68" s="184"/>
      <c r="Y68" s="184"/>
      <c r="Z68" s="184"/>
    </row>
    <row r="69" spans="1:26" ht="12.75">
      <c r="A69" s="66"/>
      <c r="B69" s="66"/>
      <c r="C69" s="66"/>
      <c r="D69" s="66"/>
      <c r="E69" s="66"/>
      <c r="F69" s="66"/>
      <c r="G69" s="66"/>
      <c r="H69" s="66"/>
      <c r="I69" s="66"/>
      <c r="J69" s="66"/>
      <c r="K69" s="66"/>
      <c r="L69" s="66"/>
      <c r="M69" s="66"/>
      <c r="U69" s="19" t="s">
        <v>58</v>
      </c>
      <c r="V69" s="373">
        <f>$R$11</f>
        <v>715.9348146929004</v>
      </c>
      <c r="W69" s="373">
        <f>$S$11</f>
        <v>644.4287778497733</v>
      </c>
      <c r="X69" s="184"/>
      <c r="Y69" s="184"/>
      <c r="Z69" s="184"/>
    </row>
    <row r="70" spans="1:26" ht="12.75">
      <c r="A70" s="66"/>
      <c r="B70" s="66"/>
      <c r="C70" s="66"/>
      <c r="D70" s="66"/>
      <c r="E70" s="66"/>
      <c r="F70" s="66"/>
      <c r="G70" s="66"/>
      <c r="H70" s="66"/>
      <c r="I70" s="66"/>
      <c r="J70" s="66"/>
      <c r="K70" s="66"/>
      <c r="L70" s="66"/>
      <c r="M70" s="66"/>
      <c r="U70" s="19" t="s">
        <v>64</v>
      </c>
      <c r="V70" s="373">
        <f>$R$17</f>
        <v>695.4270861489538</v>
      </c>
      <c r="W70" s="373">
        <f>$S$17</f>
        <v>644.2796591753875</v>
      </c>
      <c r="X70" s="184"/>
      <c r="Y70" s="184"/>
      <c r="Z70" s="184"/>
    </row>
    <row r="71" spans="1:26" ht="12.75">
      <c r="A71" s="66"/>
      <c r="B71" s="66"/>
      <c r="C71" s="66"/>
      <c r="D71" s="66"/>
      <c r="E71" s="66"/>
      <c r="F71" s="66"/>
      <c r="G71" s="66"/>
      <c r="H71" s="66"/>
      <c r="I71" s="66"/>
      <c r="J71" s="66"/>
      <c r="K71" s="66"/>
      <c r="L71" s="66"/>
      <c r="M71" s="66"/>
      <c r="U71" s="6" t="s">
        <v>66</v>
      </c>
      <c r="V71" s="372">
        <f>$R$19</f>
        <v>693.79845156211</v>
      </c>
      <c r="W71" s="372">
        <f>$S$19</f>
        <v>630.4586496050529</v>
      </c>
      <c r="X71" s="184"/>
      <c r="Y71" s="184"/>
      <c r="Z71" s="184"/>
    </row>
    <row r="72" spans="1:26" ht="12.75">
      <c r="A72" s="66"/>
      <c r="B72" s="66"/>
      <c r="C72" s="66"/>
      <c r="D72" s="66"/>
      <c r="E72" s="66"/>
      <c r="F72" s="66"/>
      <c r="G72" s="66"/>
      <c r="H72" s="66"/>
      <c r="I72" s="66"/>
      <c r="J72" s="66"/>
      <c r="K72" s="66"/>
      <c r="L72" s="66"/>
      <c r="M72" s="66"/>
      <c r="U72" s="19" t="s">
        <v>63</v>
      </c>
      <c r="V72" s="373">
        <f>$R$16</f>
        <v>677.6376043592113</v>
      </c>
      <c r="W72" s="373">
        <f>$S$16</f>
        <v>628.2389322643488</v>
      </c>
      <c r="X72" s="184"/>
      <c r="Y72" s="184"/>
      <c r="Z72" s="184"/>
    </row>
    <row r="73" spans="1:26" ht="12.75">
      <c r="A73" s="66"/>
      <c r="B73" s="66"/>
      <c r="C73" s="66"/>
      <c r="D73" s="66"/>
      <c r="E73" s="66"/>
      <c r="F73" s="66"/>
      <c r="G73" s="66"/>
      <c r="H73" s="66"/>
      <c r="I73" s="66"/>
      <c r="J73" s="66"/>
      <c r="K73" s="66"/>
      <c r="L73" s="66"/>
      <c r="M73" s="66"/>
      <c r="X73" s="184"/>
      <c r="Y73" s="184"/>
      <c r="Z73" s="184"/>
    </row>
    <row r="74" spans="1:26" ht="12.75">
      <c r="A74" s="66"/>
      <c r="B74" s="66"/>
      <c r="C74" s="66"/>
      <c r="D74" s="66"/>
      <c r="E74" s="66"/>
      <c r="F74" s="66"/>
      <c r="G74" s="66"/>
      <c r="H74" s="66"/>
      <c r="I74" s="66"/>
      <c r="J74" s="66"/>
      <c r="K74" s="66"/>
      <c r="L74" s="66"/>
      <c r="M74" s="66"/>
      <c r="X74" s="184"/>
      <c r="Y74" s="184"/>
      <c r="Z74" s="184"/>
    </row>
    <row r="75" spans="1:19" ht="12.75">
      <c r="A75" s="66"/>
      <c r="B75" s="66"/>
      <c r="C75" s="66"/>
      <c r="D75" s="66"/>
      <c r="E75" s="66"/>
      <c r="F75" s="66"/>
      <c r="G75" s="66"/>
      <c r="H75" s="66"/>
      <c r="I75" s="66"/>
      <c r="J75" s="66"/>
      <c r="K75" s="66"/>
      <c r="L75" s="66"/>
      <c r="M75" s="66"/>
      <c r="N75" s="67"/>
      <c r="O75" s="67"/>
      <c r="P75" s="67"/>
      <c r="Q75" s="66"/>
      <c r="R75" s="66"/>
      <c r="S75" s="66"/>
    </row>
    <row r="76" spans="1:19" ht="12.75">
      <c r="A76" s="66"/>
      <c r="B76" s="66"/>
      <c r="C76" s="66"/>
      <c r="D76" s="66"/>
      <c r="E76" s="66"/>
      <c r="F76" s="66"/>
      <c r="G76" s="66"/>
      <c r="H76" s="66"/>
      <c r="I76" s="66"/>
      <c r="J76" s="66"/>
      <c r="K76" s="66"/>
      <c r="L76" s="66"/>
      <c r="M76" s="66"/>
      <c r="N76" s="67"/>
      <c r="O76" s="67"/>
      <c r="P76" s="67"/>
      <c r="Q76" s="66"/>
      <c r="R76" s="66"/>
      <c r="S76" s="66"/>
    </row>
    <row r="77" spans="1:19" ht="12.75">
      <c r="A77" s="66"/>
      <c r="B77" s="66"/>
      <c r="C77" s="66"/>
      <c r="D77" s="66"/>
      <c r="E77" s="66"/>
      <c r="F77" s="66"/>
      <c r="G77" s="66"/>
      <c r="H77" s="66"/>
      <c r="I77" s="66"/>
      <c r="J77" s="66"/>
      <c r="K77" s="66"/>
      <c r="L77" s="66"/>
      <c r="M77" s="66"/>
      <c r="N77" s="6"/>
      <c r="O77" s="6"/>
      <c r="P77" s="6"/>
      <c r="Q77" s="66"/>
      <c r="R77" s="66"/>
      <c r="S77" s="66"/>
    </row>
    <row r="78" spans="1:19" ht="12.75">
      <c r="A78" s="66"/>
      <c r="B78" s="66"/>
      <c r="C78" s="66"/>
      <c r="D78" s="66"/>
      <c r="E78" s="66"/>
      <c r="F78" s="66"/>
      <c r="G78" s="66"/>
      <c r="H78" s="66"/>
      <c r="I78" s="66"/>
      <c r="J78" s="66"/>
      <c r="K78" s="66"/>
      <c r="L78" s="66"/>
      <c r="M78" s="66"/>
      <c r="N78" s="19"/>
      <c r="O78" s="19"/>
      <c r="P78" s="19"/>
      <c r="Q78" s="66"/>
      <c r="R78" s="66"/>
      <c r="S78" s="66"/>
    </row>
    <row r="79" spans="1:19" ht="12.75">
      <c r="A79" s="66"/>
      <c r="B79" s="66"/>
      <c r="C79" s="66"/>
      <c r="D79" s="66"/>
      <c r="E79" s="66"/>
      <c r="F79" s="66"/>
      <c r="G79" s="66"/>
      <c r="H79" s="66"/>
      <c r="I79" s="66"/>
      <c r="J79" s="66"/>
      <c r="K79" s="66"/>
      <c r="L79" s="66"/>
      <c r="M79" s="66"/>
      <c r="N79" s="19"/>
      <c r="O79" s="19"/>
      <c r="P79" s="19"/>
      <c r="Q79" s="66"/>
      <c r="R79" s="66"/>
      <c r="S79" s="66"/>
    </row>
    <row r="80" spans="1:19" ht="12.75">
      <c r="A80" s="66"/>
      <c r="B80" s="66"/>
      <c r="C80" s="66"/>
      <c r="D80" s="66"/>
      <c r="E80" s="66"/>
      <c r="F80" s="66"/>
      <c r="G80" s="66"/>
      <c r="H80" s="66"/>
      <c r="I80" s="66"/>
      <c r="J80" s="66"/>
      <c r="K80" s="66"/>
      <c r="L80" s="66"/>
      <c r="M80" s="66"/>
      <c r="N80" s="19"/>
      <c r="O80" s="19"/>
      <c r="P80" s="19"/>
      <c r="Q80" s="66"/>
      <c r="R80" s="66"/>
      <c r="S80" s="66"/>
    </row>
    <row r="81" spans="1:19" ht="12.75">
      <c r="A81" s="66"/>
      <c r="B81" s="66"/>
      <c r="C81" s="66"/>
      <c r="D81" s="66"/>
      <c r="E81" s="66"/>
      <c r="F81" s="66"/>
      <c r="G81" s="66"/>
      <c r="H81" s="66"/>
      <c r="I81" s="66"/>
      <c r="J81" s="66"/>
      <c r="K81" s="66"/>
      <c r="L81" s="66"/>
      <c r="M81" s="66"/>
      <c r="N81" s="19"/>
      <c r="O81" s="19"/>
      <c r="P81" s="19"/>
      <c r="Q81" s="66"/>
      <c r="R81" s="66"/>
      <c r="S81" s="66"/>
    </row>
    <row r="82" spans="1:19" ht="12.75">
      <c r="A82" s="66"/>
      <c r="B82" s="66"/>
      <c r="C82" s="66"/>
      <c r="D82" s="66"/>
      <c r="E82" s="66"/>
      <c r="F82" s="66"/>
      <c r="G82" s="66"/>
      <c r="H82" s="66"/>
      <c r="I82" s="66"/>
      <c r="J82" s="66"/>
      <c r="K82" s="66"/>
      <c r="L82" s="66"/>
      <c r="M82" s="66"/>
      <c r="N82" s="19"/>
      <c r="O82" s="19"/>
      <c r="P82" s="19"/>
      <c r="Q82" s="66"/>
      <c r="R82" s="66"/>
      <c r="S82" s="66"/>
    </row>
    <row r="83" spans="1:19" ht="12.75">
      <c r="A83" s="66"/>
      <c r="B83" s="66"/>
      <c r="C83" s="66"/>
      <c r="D83" s="66"/>
      <c r="E83" s="66"/>
      <c r="F83" s="66"/>
      <c r="G83" s="66"/>
      <c r="H83" s="66"/>
      <c r="I83" s="66"/>
      <c r="J83" s="66"/>
      <c r="K83" s="66"/>
      <c r="L83" s="66"/>
      <c r="M83" s="66"/>
      <c r="N83" s="6"/>
      <c r="O83" s="6"/>
      <c r="P83" s="6"/>
      <c r="Q83" s="67"/>
      <c r="R83" s="66"/>
      <c r="S83" s="66"/>
    </row>
    <row r="84" spans="1:19" ht="12.75">
      <c r="A84" s="66"/>
      <c r="B84" s="66"/>
      <c r="C84" s="66"/>
      <c r="D84" s="66"/>
      <c r="E84" s="66"/>
      <c r="F84" s="66"/>
      <c r="G84" s="66"/>
      <c r="H84" s="66"/>
      <c r="I84" s="66"/>
      <c r="J84" s="66"/>
      <c r="K84" s="66"/>
      <c r="L84" s="66"/>
      <c r="M84" s="66"/>
      <c r="N84" s="66"/>
      <c r="O84" s="66"/>
      <c r="P84" s="66"/>
      <c r="Q84" s="66"/>
      <c r="R84" s="66"/>
      <c r="S84" s="66"/>
    </row>
    <row r="85" spans="1:19" ht="12.75">
      <c r="A85" s="66"/>
      <c r="B85" s="66"/>
      <c r="C85" s="66"/>
      <c r="D85" s="66"/>
      <c r="E85" s="66"/>
      <c r="F85" s="66"/>
      <c r="G85" s="66"/>
      <c r="H85" s="66"/>
      <c r="I85" s="66"/>
      <c r="J85" s="66"/>
      <c r="K85" s="66"/>
      <c r="L85" s="66"/>
      <c r="M85" s="66"/>
      <c r="N85" s="66"/>
      <c r="O85" s="66"/>
      <c r="P85" s="66"/>
      <c r="Q85" s="66"/>
      <c r="R85" s="66"/>
      <c r="S85" s="66"/>
    </row>
    <row r="86" spans="1:19" ht="12.75">
      <c r="A86" s="66"/>
      <c r="B86" s="66"/>
      <c r="C86" s="66"/>
      <c r="D86" s="66"/>
      <c r="E86" s="66"/>
      <c r="F86" s="66"/>
      <c r="G86" s="66"/>
      <c r="H86" s="66"/>
      <c r="I86" s="66"/>
      <c r="J86" s="66"/>
      <c r="K86" s="66"/>
      <c r="L86" s="66"/>
      <c r="M86" s="66"/>
      <c r="N86" s="66"/>
      <c r="O86" s="66"/>
      <c r="P86" s="66"/>
      <c r="Q86" s="66"/>
      <c r="R86" s="66"/>
      <c r="S86" s="66"/>
    </row>
    <row r="87" spans="1:19" ht="12.75">
      <c r="A87" s="66"/>
      <c r="B87" s="66"/>
      <c r="C87" s="66"/>
      <c r="D87" s="66"/>
      <c r="E87" s="66"/>
      <c r="F87" s="66"/>
      <c r="G87" s="66"/>
      <c r="H87" s="66"/>
      <c r="I87" s="66"/>
      <c r="J87" s="66"/>
      <c r="K87" s="66"/>
      <c r="L87" s="66"/>
      <c r="M87" s="66"/>
      <c r="N87" s="66"/>
      <c r="O87" s="66"/>
      <c r="P87" s="66"/>
      <c r="Q87" s="66"/>
      <c r="R87" s="66"/>
      <c r="S87" s="66"/>
    </row>
    <row r="88" spans="1:19" ht="12.75">
      <c r="A88" s="66"/>
      <c r="B88" s="66"/>
      <c r="C88" s="66"/>
      <c r="D88" s="66"/>
      <c r="E88" s="66"/>
      <c r="F88" s="66"/>
      <c r="G88" s="66"/>
      <c r="H88" s="66"/>
      <c r="I88" s="66"/>
      <c r="J88" s="66"/>
      <c r="K88" s="66"/>
      <c r="L88" s="66"/>
      <c r="M88" s="66"/>
      <c r="N88" s="66"/>
      <c r="O88" s="66"/>
      <c r="P88" s="66"/>
      <c r="Q88" s="66"/>
      <c r="R88" s="66"/>
      <c r="S88" s="66"/>
    </row>
    <row r="90" ht="20.25" customHeight="1">
      <c r="K90" s="551"/>
    </row>
    <row r="125" ht="12.75">
      <c r="C125" s="645"/>
    </row>
  </sheetData>
  <mergeCells count="15">
    <mergeCell ref="N6:O6"/>
    <mergeCell ref="E6:E7"/>
    <mergeCell ref="F6:F7"/>
    <mergeCell ref="G6:G7"/>
    <mergeCell ref="H6:I6"/>
    <mergeCell ref="R6:S6"/>
    <mergeCell ref="C3:K3"/>
    <mergeCell ref="E5:I5"/>
    <mergeCell ref="K5:O5"/>
    <mergeCell ref="Q5:S5"/>
    <mergeCell ref="K6:K7"/>
    <mergeCell ref="L6:L7"/>
    <mergeCell ref="M6:M7"/>
    <mergeCell ref="Q6:Q7"/>
    <mergeCell ref="A5:C7"/>
  </mergeCells>
  <printOptions/>
  <pageMargins left="0.5905511811023623" right="0.5905511811023623" top="0.3937007874015748" bottom="0.5905511811023623" header="0.31496062992125984" footer="0.31496062992125984"/>
  <pageSetup fitToHeight="2" fitToWidth="1" horizontalDpi="1200" verticalDpi="1200" orientation="landscape" paperSize="9" r:id="rId2"/>
  <drawing r:id="rId1"/>
</worksheet>
</file>

<file path=xl/worksheets/sheet17.xml><?xml version="1.0" encoding="utf-8"?>
<worksheet xmlns="http://schemas.openxmlformats.org/spreadsheetml/2006/main" xmlns:r="http://schemas.openxmlformats.org/officeDocument/2006/relationships">
  <sheetPr codeName="Plan22">
    <pageSetUpPr fitToPage="1"/>
  </sheetPr>
  <dimension ref="A1:T173"/>
  <sheetViews>
    <sheetView showGridLines="0" workbookViewId="0" topLeftCell="A145">
      <selection activeCell="Q167" sqref="Q167"/>
    </sheetView>
  </sheetViews>
  <sheetFormatPr defaultColWidth="9.140625" defaultRowHeight="12.75"/>
  <cols>
    <col min="1" max="1" width="5.7109375" style="66" customWidth="1"/>
    <col min="2" max="2" width="0.85546875" style="66" customWidth="1"/>
    <col min="3" max="3" width="25.140625" style="66" customWidth="1"/>
    <col min="4" max="4" width="22.8515625" style="66" customWidth="1"/>
    <col min="5" max="7" width="8.7109375" style="66" customWidth="1"/>
    <col min="8" max="8" width="0.85546875" style="66" customWidth="1"/>
    <col min="9" max="9" width="14.00390625" style="66" bestFit="1" customWidth="1"/>
    <col min="10" max="11" width="13.28125" style="66" bestFit="1" customWidth="1"/>
    <col min="12" max="12" width="0.85546875" style="66" customWidth="1"/>
    <col min="13" max="15" width="7.7109375" style="66" customWidth="1"/>
    <col min="16" max="16" width="8.8515625" style="66" customWidth="1"/>
    <col min="17" max="17" width="15.421875" style="66" customWidth="1"/>
    <col min="18" max="18" width="15.7109375" style="66" customWidth="1"/>
    <col min="19" max="19" width="13.28125" style="66" customWidth="1"/>
    <col min="20" max="20" width="12.140625" style="66" customWidth="1"/>
    <col min="21" max="16384" width="8.8515625" style="66" customWidth="1"/>
  </cols>
  <sheetData>
    <row r="1" spans="1:15" s="18" customFormat="1" ht="16.5" customHeight="1">
      <c r="A1" s="64" t="str">
        <f>'01'!A1</f>
        <v>Boletim Estatístico da Previdência Social - Vol. 14 Nº 11</v>
      </c>
      <c r="B1" s="45"/>
      <c r="C1" s="45"/>
      <c r="D1" s="45"/>
      <c r="E1" s="45"/>
      <c r="F1" s="45"/>
      <c r="H1" s="142"/>
      <c r="I1" s="45"/>
      <c r="J1" s="45"/>
      <c r="K1" s="45"/>
      <c r="L1" s="45"/>
      <c r="M1" s="45"/>
      <c r="N1" s="45"/>
      <c r="O1" s="161" t="str">
        <f>'01'!L1</f>
        <v>Novembro/2009</v>
      </c>
    </row>
    <row r="2" spans="1:14" ht="9" customHeight="1">
      <c r="A2" s="65"/>
      <c r="B2" s="65"/>
      <c r="C2" s="65"/>
      <c r="D2" s="67"/>
      <c r="E2" s="1"/>
      <c r="F2" s="1"/>
      <c r="G2" s="5"/>
      <c r="H2" s="82"/>
      <c r="I2" s="65"/>
      <c r="J2" s="65"/>
      <c r="K2" s="65"/>
      <c r="L2" s="65"/>
      <c r="M2" s="65"/>
      <c r="N2" s="65"/>
    </row>
    <row r="3" spans="1:12" ht="15" customHeight="1">
      <c r="A3" s="919">
        <v>16</v>
      </c>
      <c r="B3" s="158"/>
      <c r="C3" s="1127" t="s">
        <v>322</v>
      </c>
      <c r="D3" s="1129"/>
      <c r="E3"/>
      <c r="F3" s="173"/>
      <c r="G3" s="65"/>
      <c r="H3" s="65"/>
      <c r="I3" s="65"/>
      <c r="J3" s="173"/>
      <c r="K3" s="65"/>
      <c r="L3" s="65"/>
    </row>
    <row r="4" spans="1:14" ht="9" customHeight="1">
      <c r="A4" s="65"/>
      <c r="B4" s="68"/>
      <c r="C4" s="65"/>
      <c r="D4" s="69"/>
      <c r="E4" s="1"/>
      <c r="F4" s="1"/>
      <c r="H4" s="78"/>
      <c r="I4" s="65"/>
      <c r="J4" s="65"/>
      <c r="K4" s="65"/>
      <c r="L4" s="65"/>
      <c r="M4" s="65"/>
      <c r="N4" s="65"/>
    </row>
    <row r="5" spans="1:15" ht="12" customHeight="1">
      <c r="A5"/>
      <c r="B5"/>
      <c r="C5" s="1127" t="s">
        <v>293</v>
      </c>
      <c r="D5" s="1129"/>
      <c r="E5" s="31"/>
      <c r="F5" s="1"/>
      <c r="H5" s="78"/>
      <c r="I5" s="65"/>
      <c r="J5" s="65"/>
      <c r="K5" s="65"/>
      <c r="L5" s="65"/>
      <c r="O5" s="32" t="s">
        <v>186</v>
      </c>
    </row>
    <row r="6" spans="1:14" ht="6" customHeight="1">
      <c r="A6" s="68"/>
      <c r="B6" s="65"/>
      <c r="C6" s="65"/>
      <c r="D6" s="67"/>
      <c r="E6" s="1"/>
      <c r="F6" s="1"/>
      <c r="G6" s="1"/>
      <c r="H6" s="82"/>
      <c r="I6" s="65"/>
      <c r="J6" s="65"/>
      <c r="K6" s="65"/>
      <c r="L6" s="65"/>
      <c r="M6" s="65"/>
      <c r="N6" s="65"/>
    </row>
    <row r="7" spans="1:15" s="94" customFormat="1" ht="15" customHeight="1">
      <c r="A7" s="1208" t="s">
        <v>218</v>
      </c>
      <c r="B7" s="579"/>
      <c r="C7" s="1211" t="s">
        <v>219</v>
      </c>
      <c r="D7" s="1212"/>
      <c r="E7" s="1206" t="s">
        <v>108</v>
      </c>
      <c r="F7" s="1166"/>
      <c r="G7" s="1167"/>
      <c r="H7" s="573"/>
      <c r="I7" s="1165" t="s">
        <v>109</v>
      </c>
      <c r="J7" s="1166"/>
      <c r="K7" s="1167"/>
      <c r="L7" s="573"/>
      <c r="M7" s="1165" t="s">
        <v>146</v>
      </c>
      <c r="N7" s="1166"/>
      <c r="O7" s="1167"/>
    </row>
    <row r="8" spans="1:15" s="94" customFormat="1" ht="15" customHeight="1">
      <c r="A8" s="1209"/>
      <c r="B8" s="579"/>
      <c r="C8" s="1213"/>
      <c r="D8" s="1214"/>
      <c r="E8" s="1217" t="s">
        <v>129</v>
      </c>
      <c r="F8" s="1191" t="s">
        <v>37</v>
      </c>
      <c r="G8" s="1192"/>
      <c r="H8" s="578"/>
      <c r="I8" s="1147" t="s">
        <v>129</v>
      </c>
      <c r="J8" s="1191" t="s">
        <v>37</v>
      </c>
      <c r="K8" s="1192"/>
      <c r="L8" s="578"/>
      <c r="M8" s="1147" t="s">
        <v>129</v>
      </c>
      <c r="N8" s="1207" t="s">
        <v>37</v>
      </c>
      <c r="O8" s="1187"/>
    </row>
    <row r="9" spans="1:15" s="94" customFormat="1" ht="15" customHeight="1">
      <c r="A9" s="1210"/>
      <c r="B9" s="579"/>
      <c r="C9" s="1215"/>
      <c r="D9" s="1216"/>
      <c r="E9" s="1218"/>
      <c r="F9" s="907" t="s">
        <v>38</v>
      </c>
      <c r="G9" s="932" t="s">
        <v>39</v>
      </c>
      <c r="H9" s="578"/>
      <c r="I9" s="1148"/>
      <c r="J9" s="907" t="s">
        <v>38</v>
      </c>
      <c r="K9" s="922" t="s">
        <v>39</v>
      </c>
      <c r="L9" s="578"/>
      <c r="M9" s="1148"/>
      <c r="N9" s="933" t="s">
        <v>38</v>
      </c>
      <c r="O9" s="934" t="s">
        <v>39</v>
      </c>
    </row>
    <row r="10" spans="1:15" s="94" customFormat="1" ht="14.25" customHeight="1">
      <c r="A10" s="374"/>
      <c r="B10" s="45"/>
      <c r="C10" s="225" t="s">
        <v>141</v>
      </c>
      <c r="D10" s="314"/>
      <c r="E10" s="754"/>
      <c r="F10" s="754"/>
      <c r="G10" s="755"/>
      <c r="H10" s="722"/>
      <c r="I10" s="757"/>
      <c r="J10" s="754"/>
      <c r="K10" s="755"/>
      <c r="L10" s="164"/>
      <c r="M10" s="779"/>
      <c r="N10" s="780"/>
      <c r="O10" s="781"/>
    </row>
    <row r="11" spans="1:17" s="94" customFormat="1" ht="14.25" customHeight="1">
      <c r="A11" s="375" t="s">
        <v>91</v>
      </c>
      <c r="B11" s="45"/>
      <c r="C11" s="376" t="s">
        <v>323</v>
      </c>
      <c r="D11" s="315"/>
      <c r="E11" s="754">
        <v>414596</v>
      </c>
      <c r="F11" s="754">
        <v>1</v>
      </c>
      <c r="G11" s="755">
        <v>414595</v>
      </c>
      <c r="H11" s="722"/>
      <c r="I11" s="757">
        <v>275100720.78</v>
      </c>
      <c r="J11" s="754">
        <v>230</v>
      </c>
      <c r="K11" s="755">
        <v>275100490.78</v>
      </c>
      <c r="L11" s="164"/>
      <c r="M11" s="779">
        <v>663.5392545514187</v>
      </c>
      <c r="N11" s="780">
        <v>230</v>
      </c>
      <c r="O11" s="781">
        <v>663.5403002448172</v>
      </c>
      <c r="Q11" s="49"/>
    </row>
    <row r="12" spans="1:15" s="94" customFormat="1" ht="14.25" customHeight="1">
      <c r="A12" s="377" t="s">
        <v>107</v>
      </c>
      <c r="B12" s="45"/>
      <c r="C12" s="227" t="s">
        <v>324</v>
      </c>
      <c r="D12" s="315"/>
      <c r="E12" s="754">
        <v>18557</v>
      </c>
      <c r="F12" s="754">
        <v>0</v>
      </c>
      <c r="G12" s="755">
        <v>18557</v>
      </c>
      <c r="H12" s="754"/>
      <c r="I12" s="757">
        <v>13728963.11</v>
      </c>
      <c r="J12" s="754">
        <v>0</v>
      </c>
      <c r="K12" s="755">
        <v>13728963.11</v>
      </c>
      <c r="L12" s="164"/>
      <c r="M12" s="779">
        <v>739.8266481651128</v>
      </c>
      <c r="N12" s="780">
        <v>0</v>
      </c>
      <c r="O12" s="781">
        <v>739.8266481651128</v>
      </c>
    </row>
    <row r="13" spans="1:15" s="94" customFormat="1" ht="14.25" customHeight="1">
      <c r="A13" s="374">
        <v>41</v>
      </c>
      <c r="B13" s="45"/>
      <c r="C13" s="227" t="s">
        <v>574</v>
      </c>
      <c r="D13" s="315"/>
      <c r="E13" s="754">
        <v>7390455</v>
      </c>
      <c r="F13" s="754">
        <v>2524160</v>
      </c>
      <c r="G13" s="755">
        <v>4866295</v>
      </c>
      <c r="H13" s="722"/>
      <c r="I13" s="757">
        <v>5449877498.62</v>
      </c>
      <c r="J13" s="754">
        <v>2271579488.89</v>
      </c>
      <c r="K13" s="755">
        <v>3178298009.73</v>
      </c>
      <c r="L13" s="164"/>
      <c r="M13" s="779">
        <v>737.4211058209542</v>
      </c>
      <c r="N13" s="780">
        <v>899.9348254033024</v>
      </c>
      <c r="O13" s="781">
        <v>653.1248125586303</v>
      </c>
    </row>
    <row r="14" spans="1:15" s="94" customFormat="1" ht="14.25" customHeight="1">
      <c r="A14" s="374">
        <v>52</v>
      </c>
      <c r="B14" s="45"/>
      <c r="C14" s="227" t="s">
        <v>325</v>
      </c>
      <c r="D14" s="315"/>
      <c r="E14" s="754">
        <v>0</v>
      </c>
      <c r="F14" s="754">
        <v>0</v>
      </c>
      <c r="G14" s="755">
        <v>0</v>
      </c>
      <c r="H14" s="722"/>
      <c r="I14" s="757">
        <v>0</v>
      </c>
      <c r="J14" s="754">
        <v>0</v>
      </c>
      <c r="K14" s="755">
        <v>0</v>
      </c>
      <c r="L14" s="164"/>
      <c r="M14" s="779">
        <v>0</v>
      </c>
      <c r="N14" s="780">
        <v>0</v>
      </c>
      <c r="O14" s="781">
        <v>0</v>
      </c>
    </row>
    <row r="15" spans="1:15" s="94" customFormat="1" ht="14.25" customHeight="1">
      <c r="A15" s="375">
        <v>78</v>
      </c>
      <c r="B15" s="45"/>
      <c r="C15" s="376" t="s">
        <v>194</v>
      </c>
      <c r="D15" s="315"/>
      <c r="E15" s="754">
        <v>2</v>
      </c>
      <c r="F15" s="754">
        <v>2</v>
      </c>
      <c r="G15" s="755">
        <v>0</v>
      </c>
      <c r="H15" s="722"/>
      <c r="I15" s="757">
        <v>6654.15</v>
      </c>
      <c r="J15" s="754">
        <v>6654.15</v>
      </c>
      <c r="K15" s="755">
        <v>0</v>
      </c>
      <c r="L15" s="164"/>
      <c r="M15" s="779">
        <v>3327.075</v>
      </c>
      <c r="N15" s="780">
        <v>3327.075</v>
      </c>
      <c r="O15" s="781">
        <v>0</v>
      </c>
    </row>
    <row r="16" spans="1:15" s="94" customFormat="1" ht="14.25" customHeight="1">
      <c r="A16" s="375">
        <v>81</v>
      </c>
      <c r="B16" s="45"/>
      <c r="C16" s="376" t="s">
        <v>326</v>
      </c>
      <c r="D16" s="315"/>
      <c r="E16" s="754">
        <v>1</v>
      </c>
      <c r="F16" s="754">
        <v>1</v>
      </c>
      <c r="G16" s="755">
        <v>0</v>
      </c>
      <c r="H16" s="722"/>
      <c r="I16" s="757">
        <v>721</v>
      </c>
      <c r="J16" s="754">
        <v>721</v>
      </c>
      <c r="K16" s="755">
        <v>0</v>
      </c>
      <c r="L16" s="164"/>
      <c r="M16" s="779">
        <v>721</v>
      </c>
      <c r="N16" s="780">
        <v>721</v>
      </c>
      <c r="O16" s="781">
        <v>0</v>
      </c>
    </row>
    <row r="17" spans="1:15" s="94" customFormat="1" ht="14.25" customHeight="1">
      <c r="A17" s="444"/>
      <c r="C17" s="966" t="s">
        <v>490</v>
      </c>
      <c r="D17" s="967"/>
      <c r="E17" s="951">
        <v>7823611</v>
      </c>
      <c r="F17" s="951">
        <v>2524164</v>
      </c>
      <c r="G17" s="952">
        <v>5299447</v>
      </c>
      <c r="H17" s="831"/>
      <c r="I17" s="950">
        <v>5738714557.66</v>
      </c>
      <c r="J17" s="951">
        <v>2271587094.04</v>
      </c>
      <c r="K17" s="952">
        <v>3467127463.62</v>
      </c>
      <c r="L17" s="616"/>
      <c r="M17" s="940">
        <v>733.5122563813563</v>
      </c>
      <c r="N17" s="941">
        <v>899.9364122299502</v>
      </c>
      <c r="O17" s="942">
        <v>654.2432566303615</v>
      </c>
    </row>
    <row r="18" spans="5:15" ht="6" customHeight="1">
      <c r="E18" s="829"/>
      <c r="F18" s="829"/>
      <c r="G18" s="829"/>
      <c r="H18" s="829"/>
      <c r="I18" s="829"/>
      <c r="J18" s="829"/>
      <c r="K18" s="829"/>
      <c r="L18" s="614"/>
      <c r="M18" s="839"/>
      <c r="N18" s="839"/>
      <c r="O18" s="839"/>
    </row>
    <row r="19" spans="1:15" s="94" customFormat="1" ht="14.25" customHeight="1">
      <c r="A19" s="316"/>
      <c r="B19" s="45"/>
      <c r="C19" s="225" t="s">
        <v>142</v>
      </c>
      <c r="D19" s="314"/>
      <c r="E19" s="761"/>
      <c r="F19" s="761"/>
      <c r="G19" s="762"/>
      <c r="H19" s="722"/>
      <c r="I19" s="763"/>
      <c r="J19" s="761"/>
      <c r="K19" s="762"/>
      <c r="L19" s="164"/>
      <c r="M19" s="783"/>
      <c r="N19" s="784"/>
      <c r="O19" s="785"/>
    </row>
    <row r="20" spans="1:15" s="94" customFormat="1" ht="14.25" customHeight="1">
      <c r="A20" s="308" t="s">
        <v>55</v>
      </c>
      <c r="B20" s="45"/>
      <c r="C20" s="227" t="s">
        <v>327</v>
      </c>
      <c r="D20" s="315"/>
      <c r="E20" s="754">
        <v>174377</v>
      </c>
      <c r="F20" s="754">
        <v>0</v>
      </c>
      <c r="G20" s="755">
        <v>174377</v>
      </c>
      <c r="H20" s="722"/>
      <c r="I20" s="757">
        <v>113907609.13</v>
      </c>
      <c r="J20" s="754">
        <v>0</v>
      </c>
      <c r="K20" s="755">
        <v>113907609.13</v>
      </c>
      <c r="L20" s="164"/>
      <c r="M20" s="779">
        <v>653.2261085464253</v>
      </c>
      <c r="N20" s="780">
        <v>0</v>
      </c>
      <c r="O20" s="781">
        <v>653.2261085464253</v>
      </c>
    </row>
    <row r="21" spans="1:15" s="94" customFormat="1" ht="14.25" customHeight="1">
      <c r="A21" s="308" t="s">
        <v>90</v>
      </c>
      <c r="B21" s="45"/>
      <c r="C21" s="227" t="s">
        <v>328</v>
      </c>
      <c r="D21" s="315"/>
      <c r="E21" s="754">
        <v>3500</v>
      </c>
      <c r="F21" s="754">
        <v>0</v>
      </c>
      <c r="G21" s="755">
        <v>3500</v>
      </c>
      <c r="H21" s="722"/>
      <c r="I21" s="757">
        <v>2502002.24</v>
      </c>
      <c r="J21" s="754">
        <v>0</v>
      </c>
      <c r="K21" s="755">
        <v>2502002.24</v>
      </c>
      <c r="L21" s="164"/>
      <c r="M21" s="779">
        <v>714.8577828571429</v>
      </c>
      <c r="N21" s="780">
        <v>0</v>
      </c>
      <c r="O21" s="781">
        <v>714.8577828571429</v>
      </c>
    </row>
    <row r="22" spans="1:15" s="94" customFormat="1" ht="14.25" customHeight="1">
      <c r="A22" s="308">
        <v>32</v>
      </c>
      <c r="B22" s="45"/>
      <c r="C22" s="227" t="s">
        <v>575</v>
      </c>
      <c r="D22" s="315"/>
      <c r="E22" s="754">
        <v>2716712</v>
      </c>
      <c r="F22" s="754">
        <v>2463133</v>
      </c>
      <c r="G22" s="755">
        <v>253579</v>
      </c>
      <c r="H22" s="722"/>
      <c r="I22" s="757">
        <v>2607169461.36</v>
      </c>
      <c r="J22" s="754">
        <v>2437200086.78</v>
      </c>
      <c r="K22" s="755">
        <v>169969374.58</v>
      </c>
      <c r="L22" s="164"/>
      <c r="M22" s="779">
        <v>959.6782659921258</v>
      </c>
      <c r="N22" s="780">
        <v>989.4715741212514</v>
      </c>
      <c r="O22" s="781">
        <v>670.281744860576</v>
      </c>
    </row>
    <row r="23" spans="1:15" s="94" customFormat="1" ht="14.25" customHeight="1">
      <c r="A23" s="308">
        <v>33</v>
      </c>
      <c r="B23" s="45"/>
      <c r="C23" s="227" t="s">
        <v>114</v>
      </c>
      <c r="D23" s="315"/>
      <c r="E23" s="754">
        <v>107</v>
      </c>
      <c r="F23" s="754">
        <v>107</v>
      </c>
      <c r="G23" s="755">
        <v>0</v>
      </c>
      <c r="H23" s="722"/>
      <c r="I23" s="757">
        <v>253988.25</v>
      </c>
      <c r="J23" s="754">
        <v>253988.25</v>
      </c>
      <c r="K23" s="755">
        <v>0</v>
      </c>
      <c r="L23" s="164"/>
      <c r="M23" s="779">
        <v>2373.7219626168226</v>
      </c>
      <c r="N23" s="780">
        <v>2373.7219626168226</v>
      </c>
      <c r="O23" s="781">
        <v>0</v>
      </c>
    </row>
    <row r="24" spans="1:15" s="94" customFormat="1" ht="14.25" customHeight="1">
      <c r="A24" s="308">
        <v>34</v>
      </c>
      <c r="B24" s="117"/>
      <c r="C24" s="227" t="s">
        <v>329</v>
      </c>
      <c r="D24" s="315"/>
      <c r="E24" s="754">
        <v>29</v>
      </c>
      <c r="F24" s="754">
        <v>29</v>
      </c>
      <c r="G24" s="755">
        <v>0</v>
      </c>
      <c r="H24" s="722"/>
      <c r="I24" s="757">
        <v>83500.7</v>
      </c>
      <c r="J24" s="754">
        <v>83500.7</v>
      </c>
      <c r="K24" s="755">
        <v>0</v>
      </c>
      <c r="L24" s="164"/>
      <c r="M24" s="779">
        <v>2879.3344827586207</v>
      </c>
      <c r="N24" s="780">
        <v>2879.3344827586207</v>
      </c>
      <c r="O24" s="781">
        <v>0</v>
      </c>
    </row>
    <row r="25" spans="1:15" s="94" customFormat="1" ht="14.25" customHeight="1">
      <c r="A25" s="308">
        <v>51</v>
      </c>
      <c r="B25" s="117"/>
      <c r="C25" s="227" t="s">
        <v>330</v>
      </c>
      <c r="D25" s="315"/>
      <c r="E25" s="754">
        <v>161</v>
      </c>
      <c r="F25" s="754">
        <v>161</v>
      </c>
      <c r="G25" s="755">
        <v>0</v>
      </c>
      <c r="H25" s="722"/>
      <c r="I25" s="757">
        <v>104850.22</v>
      </c>
      <c r="J25" s="754">
        <v>104850.22</v>
      </c>
      <c r="K25" s="755">
        <v>0</v>
      </c>
      <c r="L25" s="164"/>
      <c r="M25" s="779">
        <v>651.243602484472</v>
      </c>
      <c r="N25" s="780">
        <v>651.243602484472</v>
      </c>
      <c r="O25" s="781">
        <v>0</v>
      </c>
    </row>
    <row r="26" spans="1:15" s="94" customFormat="1" ht="14.25" customHeight="1">
      <c r="A26" s="308">
        <v>83</v>
      </c>
      <c r="B26" s="45"/>
      <c r="C26" s="227" t="s">
        <v>331</v>
      </c>
      <c r="D26" s="315"/>
      <c r="E26" s="754">
        <v>93</v>
      </c>
      <c r="F26" s="754">
        <v>93</v>
      </c>
      <c r="G26" s="755">
        <v>0</v>
      </c>
      <c r="H26" s="722"/>
      <c r="I26" s="757">
        <v>235926.7</v>
      </c>
      <c r="J26" s="754">
        <v>235926.7</v>
      </c>
      <c r="K26" s="755">
        <v>0</v>
      </c>
      <c r="L26" s="164"/>
      <c r="M26" s="779">
        <v>2536.84623655914</v>
      </c>
      <c r="N26" s="780">
        <v>2536.84623655914</v>
      </c>
      <c r="O26" s="781">
        <v>0</v>
      </c>
    </row>
    <row r="27" spans="1:15" s="94" customFormat="1" ht="14.25" customHeight="1">
      <c r="A27" s="444"/>
      <c r="B27" s="45"/>
      <c r="C27" s="966" t="s">
        <v>491</v>
      </c>
      <c r="D27" s="967"/>
      <c r="E27" s="951">
        <v>2894979</v>
      </c>
      <c r="F27" s="951">
        <v>2463523</v>
      </c>
      <c r="G27" s="952">
        <v>431456</v>
      </c>
      <c r="H27" s="831"/>
      <c r="I27" s="950">
        <v>2724257338.5999994</v>
      </c>
      <c r="J27" s="951">
        <v>2437878352.6499996</v>
      </c>
      <c r="K27" s="952">
        <v>286378985.95</v>
      </c>
      <c r="L27" s="616"/>
      <c r="M27" s="940">
        <v>941.0283593076148</v>
      </c>
      <c r="N27" s="941">
        <v>989.5902545460301</v>
      </c>
      <c r="O27" s="942">
        <v>663.7501528545205</v>
      </c>
    </row>
    <row r="28" spans="5:15" ht="6" customHeight="1">
      <c r="E28" s="829"/>
      <c r="F28" s="829"/>
      <c r="G28" s="829"/>
      <c r="H28" s="829"/>
      <c r="I28" s="829"/>
      <c r="J28" s="829"/>
      <c r="K28" s="829"/>
      <c r="L28" s="614"/>
      <c r="M28" s="839"/>
      <c r="N28" s="839"/>
      <c r="O28" s="839"/>
    </row>
    <row r="29" spans="1:15" s="94" customFormat="1" ht="18" customHeight="1">
      <c r="A29" s="316"/>
      <c r="B29" s="45"/>
      <c r="C29" s="443" t="s">
        <v>201</v>
      </c>
      <c r="D29" s="378"/>
      <c r="E29" s="761"/>
      <c r="F29" s="761"/>
      <c r="G29" s="762"/>
      <c r="H29" s="722"/>
      <c r="I29" s="763"/>
      <c r="J29" s="761"/>
      <c r="K29" s="762"/>
      <c r="L29" s="164"/>
      <c r="M29" s="783"/>
      <c r="N29" s="784"/>
      <c r="O29" s="785"/>
    </row>
    <row r="30" spans="1:15" s="94" customFormat="1" ht="14.25" customHeight="1">
      <c r="A30" s="308">
        <v>42</v>
      </c>
      <c r="B30" s="45"/>
      <c r="C30" s="317" t="s">
        <v>576</v>
      </c>
      <c r="D30" s="315"/>
      <c r="E30" s="754">
        <v>3857514</v>
      </c>
      <c r="F30" s="754">
        <v>3843398</v>
      </c>
      <c r="G30" s="755">
        <v>14116</v>
      </c>
      <c r="H30" s="722"/>
      <c r="I30" s="757">
        <v>6510942005.530001</v>
      </c>
      <c r="J30" s="754">
        <v>6497289299.02</v>
      </c>
      <c r="K30" s="755">
        <v>13652706.51</v>
      </c>
      <c r="L30" s="164"/>
      <c r="M30" s="779">
        <v>1687.8595918329786</v>
      </c>
      <c r="N30" s="780">
        <v>1690.5064994621948</v>
      </c>
      <c r="O30" s="781">
        <v>967.1795487390195</v>
      </c>
    </row>
    <row r="31" spans="1:15" s="94" customFormat="1" ht="14.25" customHeight="1">
      <c r="A31" s="308">
        <v>43</v>
      </c>
      <c r="B31" s="45"/>
      <c r="C31" s="317" t="s">
        <v>198</v>
      </c>
      <c r="D31" s="315"/>
      <c r="E31" s="754">
        <v>2779</v>
      </c>
      <c r="F31" s="754">
        <v>2779</v>
      </c>
      <c r="G31" s="755">
        <v>0</v>
      </c>
      <c r="H31" s="722"/>
      <c r="I31" s="757">
        <v>9483954.9</v>
      </c>
      <c r="J31" s="754">
        <v>9483954.9</v>
      </c>
      <c r="K31" s="755">
        <v>0</v>
      </c>
      <c r="L31" s="164"/>
      <c r="M31" s="779">
        <v>3412.7221662468514</v>
      </c>
      <c r="N31" s="780">
        <v>3412.7221662468514</v>
      </c>
      <c r="O31" s="781">
        <v>0</v>
      </c>
    </row>
    <row r="32" spans="1:15" s="94" customFormat="1" ht="14.25" customHeight="1">
      <c r="A32" s="308">
        <v>44</v>
      </c>
      <c r="B32" s="45"/>
      <c r="C32" s="317" t="s">
        <v>332</v>
      </c>
      <c r="D32" s="315"/>
      <c r="E32" s="754">
        <v>886</v>
      </c>
      <c r="F32" s="754">
        <v>886</v>
      </c>
      <c r="G32" s="755">
        <v>0</v>
      </c>
      <c r="H32" s="722"/>
      <c r="I32" s="757">
        <v>3267986.49</v>
      </c>
      <c r="J32" s="754">
        <v>3267986.49</v>
      </c>
      <c r="K32" s="755">
        <v>0</v>
      </c>
      <c r="L32" s="164"/>
      <c r="M32" s="779">
        <v>3688.4723363431153</v>
      </c>
      <c r="N32" s="780">
        <v>3688.4723363431153</v>
      </c>
      <c r="O32" s="781">
        <v>0</v>
      </c>
    </row>
    <row r="33" spans="1:15" s="94" customFormat="1" ht="14.25" customHeight="1">
      <c r="A33" s="308">
        <v>45</v>
      </c>
      <c r="B33" s="45"/>
      <c r="C33" s="317" t="s">
        <v>199</v>
      </c>
      <c r="D33" s="315"/>
      <c r="E33" s="754">
        <v>499</v>
      </c>
      <c r="F33" s="754">
        <v>499</v>
      </c>
      <c r="G33" s="755">
        <v>0</v>
      </c>
      <c r="H33" s="722"/>
      <c r="I33" s="757">
        <v>1280006.1</v>
      </c>
      <c r="J33" s="754">
        <v>1280006.1</v>
      </c>
      <c r="K33" s="755">
        <v>0</v>
      </c>
      <c r="L33" s="164"/>
      <c r="M33" s="779">
        <v>2565.14248496994</v>
      </c>
      <c r="N33" s="780">
        <v>2565.14248496994</v>
      </c>
      <c r="O33" s="781">
        <v>0</v>
      </c>
    </row>
    <row r="34" spans="1:15" s="94" customFormat="1" ht="14.25" customHeight="1">
      <c r="A34" s="308">
        <v>46</v>
      </c>
      <c r="B34" s="45"/>
      <c r="C34" s="317" t="s">
        <v>200</v>
      </c>
      <c r="D34" s="315"/>
      <c r="E34" s="754">
        <v>381386</v>
      </c>
      <c r="F34" s="754">
        <v>381386</v>
      </c>
      <c r="G34" s="755">
        <v>0</v>
      </c>
      <c r="H34" s="722"/>
      <c r="I34" s="757">
        <v>727334405.5600001</v>
      </c>
      <c r="J34" s="754">
        <v>727334405.5600001</v>
      </c>
      <c r="K34" s="755">
        <v>0</v>
      </c>
      <c r="L34" s="164"/>
      <c r="M34" s="779">
        <v>1907.0820784192395</v>
      </c>
      <c r="N34" s="780">
        <v>1907.0820784192395</v>
      </c>
      <c r="O34" s="781">
        <v>0</v>
      </c>
    </row>
    <row r="35" spans="1:15" s="94" customFormat="1" ht="14.25" customHeight="1">
      <c r="A35" s="308">
        <v>49</v>
      </c>
      <c r="B35" s="117"/>
      <c r="C35" s="317" t="s">
        <v>333</v>
      </c>
      <c r="D35" s="315"/>
      <c r="E35" s="754">
        <v>16</v>
      </c>
      <c r="F35" s="754">
        <v>16</v>
      </c>
      <c r="G35" s="755">
        <v>0</v>
      </c>
      <c r="H35" s="722"/>
      <c r="I35" s="757">
        <v>19398.54</v>
      </c>
      <c r="J35" s="754">
        <v>19398.54</v>
      </c>
      <c r="K35" s="755">
        <v>0</v>
      </c>
      <c r="L35" s="164"/>
      <c r="M35" s="779">
        <v>1212.40875</v>
      </c>
      <c r="N35" s="780">
        <v>1212.40875</v>
      </c>
      <c r="O35" s="781">
        <v>0</v>
      </c>
    </row>
    <row r="36" spans="1:15" s="94" customFormat="1" ht="14.25" customHeight="1">
      <c r="A36" s="308">
        <v>57</v>
      </c>
      <c r="B36" s="45"/>
      <c r="C36" s="317" t="s">
        <v>334</v>
      </c>
      <c r="D36" s="379"/>
      <c r="E36" s="754">
        <v>57770</v>
      </c>
      <c r="F36" s="754">
        <v>57770</v>
      </c>
      <c r="G36" s="755">
        <v>0</v>
      </c>
      <c r="H36" s="722"/>
      <c r="I36" s="757">
        <v>96709482.46</v>
      </c>
      <c r="J36" s="754">
        <v>96709482.46</v>
      </c>
      <c r="K36" s="755">
        <v>0</v>
      </c>
      <c r="L36" s="164"/>
      <c r="M36" s="779">
        <v>1674.0433176389129</v>
      </c>
      <c r="N36" s="780">
        <v>1674.0433176389129</v>
      </c>
      <c r="O36" s="781">
        <v>0</v>
      </c>
    </row>
    <row r="37" spans="1:15" s="94" customFormat="1" ht="17.25" customHeight="1">
      <c r="A37" s="308">
        <v>72</v>
      </c>
      <c r="B37" s="45"/>
      <c r="C37" s="317" t="s">
        <v>335</v>
      </c>
      <c r="D37" s="315"/>
      <c r="E37" s="754">
        <v>290</v>
      </c>
      <c r="F37" s="754">
        <v>290</v>
      </c>
      <c r="G37" s="755">
        <v>0</v>
      </c>
      <c r="H37" s="722"/>
      <c r="I37" s="757">
        <v>1287509.74</v>
      </c>
      <c r="J37" s="754">
        <v>1287509.74</v>
      </c>
      <c r="K37" s="755">
        <v>0</v>
      </c>
      <c r="L37" s="164"/>
      <c r="M37" s="779">
        <v>4439.688758620689</v>
      </c>
      <c r="N37" s="780">
        <v>4439.688758620689</v>
      </c>
      <c r="O37" s="781">
        <v>0</v>
      </c>
    </row>
    <row r="38" spans="1:15" ht="14.25" customHeight="1">
      <c r="A38" s="380">
        <v>82</v>
      </c>
      <c r="B38" s="43"/>
      <c r="C38" s="381" t="s">
        <v>336</v>
      </c>
      <c r="D38" s="382"/>
      <c r="E38" s="754">
        <v>446</v>
      </c>
      <c r="F38" s="754">
        <v>446</v>
      </c>
      <c r="G38" s="755">
        <v>0</v>
      </c>
      <c r="H38" s="830"/>
      <c r="I38" s="757">
        <v>3630276.43</v>
      </c>
      <c r="J38" s="754">
        <v>3630276.43</v>
      </c>
      <c r="K38" s="755">
        <v>0</v>
      </c>
      <c r="L38" s="615"/>
      <c r="M38" s="779">
        <v>8139.633251121077</v>
      </c>
      <c r="N38" s="780">
        <v>8139.633251121077</v>
      </c>
      <c r="O38" s="781">
        <v>0</v>
      </c>
    </row>
    <row r="39" spans="1:15" s="384" customFormat="1" ht="14.25" customHeight="1">
      <c r="A39" s="444"/>
      <c r="C39" s="966" t="s">
        <v>492</v>
      </c>
      <c r="D39" s="967"/>
      <c r="E39" s="951">
        <v>4301586</v>
      </c>
      <c r="F39" s="951">
        <v>4287470</v>
      </c>
      <c r="G39" s="952">
        <v>14116</v>
      </c>
      <c r="H39" s="831"/>
      <c r="I39" s="950">
        <v>7353955025.750001</v>
      </c>
      <c r="J39" s="951">
        <v>7340302319.240001</v>
      </c>
      <c r="K39" s="952">
        <v>13652706.51</v>
      </c>
      <c r="L39" s="616"/>
      <c r="M39" s="940">
        <v>1709.5915380396907</v>
      </c>
      <c r="N39" s="941">
        <v>1712.0358438053213</v>
      </c>
      <c r="O39" s="942">
        <v>967.1795487390195</v>
      </c>
    </row>
    <row r="40" spans="1:15" s="68" customFormat="1" ht="12.75" customHeight="1">
      <c r="A40" s="14" t="s">
        <v>234</v>
      </c>
      <c r="C40" s="383"/>
      <c r="D40" s="383"/>
      <c r="E40" s="832"/>
      <c r="F40" s="832"/>
      <c r="G40" s="832"/>
      <c r="H40" s="833"/>
      <c r="I40" s="832"/>
      <c r="J40" s="832"/>
      <c r="K40" s="832"/>
      <c r="L40" s="617"/>
      <c r="M40" s="840"/>
      <c r="N40" s="840"/>
      <c r="O40" s="789"/>
    </row>
    <row r="41" spans="5:15" ht="32.25" customHeight="1">
      <c r="E41" s="829"/>
      <c r="F41" s="834"/>
      <c r="G41" s="829"/>
      <c r="H41" s="829"/>
      <c r="I41" s="829"/>
      <c r="J41" s="829"/>
      <c r="K41" s="829"/>
      <c r="L41" s="614"/>
      <c r="M41" s="839"/>
      <c r="N41" s="839"/>
      <c r="O41" s="839"/>
    </row>
    <row r="42" spans="1:15" ht="12.75">
      <c r="A42" s="64" t="str">
        <f>A1</f>
        <v>Boletim Estatístico da Previdência Social - Vol. 14 Nº 11</v>
      </c>
      <c r="B42" s="18"/>
      <c r="C42" s="18"/>
      <c r="D42" s="18"/>
      <c r="E42" s="835"/>
      <c r="F42" s="830"/>
      <c r="G42" s="835"/>
      <c r="H42" s="835"/>
      <c r="I42" s="835"/>
      <c r="J42" s="835"/>
      <c r="K42" s="835"/>
      <c r="L42" s="16"/>
      <c r="M42" s="841"/>
      <c r="N42" s="841"/>
      <c r="O42" s="714" t="str">
        <f>O1</f>
        <v>Novembro/2009</v>
      </c>
    </row>
    <row r="43" spans="1:15" ht="3.75" customHeight="1">
      <c r="A43" s="64"/>
      <c r="B43" s="18"/>
      <c r="C43" s="18"/>
      <c r="D43" s="18"/>
      <c r="E43" s="835"/>
      <c r="F43" s="830"/>
      <c r="G43" s="835"/>
      <c r="H43" s="835"/>
      <c r="I43" s="835"/>
      <c r="J43" s="835"/>
      <c r="K43" s="835"/>
      <c r="L43" s="16"/>
      <c r="M43" s="841"/>
      <c r="N43" s="841"/>
      <c r="O43" s="714"/>
    </row>
    <row r="44" spans="5:15" ht="11.25" customHeight="1">
      <c r="E44" s="829"/>
      <c r="F44" s="836"/>
      <c r="G44" s="829"/>
      <c r="H44" s="829"/>
      <c r="I44" s="829"/>
      <c r="J44" s="829"/>
      <c r="K44" s="829"/>
      <c r="L44" s="614"/>
      <c r="M44" s="839"/>
      <c r="N44" s="839"/>
      <c r="O44" s="842" t="s">
        <v>123</v>
      </c>
    </row>
    <row r="45" spans="1:15" ht="15" customHeight="1">
      <c r="A45" s="1208" t="s">
        <v>218</v>
      </c>
      <c r="B45" s="579"/>
      <c r="C45" s="1211" t="s">
        <v>219</v>
      </c>
      <c r="D45" s="1212"/>
      <c r="E45" s="1206" t="s">
        <v>108</v>
      </c>
      <c r="F45" s="1166"/>
      <c r="G45" s="1167"/>
      <c r="H45" s="573"/>
      <c r="I45" s="1165" t="s">
        <v>109</v>
      </c>
      <c r="J45" s="1166"/>
      <c r="K45" s="1167"/>
      <c r="L45" s="573"/>
      <c r="M45" s="1165" t="s">
        <v>146</v>
      </c>
      <c r="N45" s="1166"/>
      <c r="O45" s="1167"/>
    </row>
    <row r="46" spans="1:15" ht="15" customHeight="1">
      <c r="A46" s="1209"/>
      <c r="B46" s="579"/>
      <c r="C46" s="1213"/>
      <c r="D46" s="1214"/>
      <c r="E46" s="1217" t="s">
        <v>129</v>
      </c>
      <c r="F46" s="1191" t="s">
        <v>37</v>
      </c>
      <c r="G46" s="1192"/>
      <c r="H46" s="578"/>
      <c r="I46" s="1147" t="s">
        <v>129</v>
      </c>
      <c r="J46" s="1191" t="s">
        <v>37</v>
      </c>
      <c r="K46" s="1192"/>
      <c r="L46" s="578"/>
      <c r="M46" s="1147" t="s">
        <v>129</v>
      </c>
      <c r="N46" s="1207" t="s">
        <v>37</v>
      </c>
      <c r="O46" s="1187"/>
    </row>
    <row r="47" spans="1:15" ht="15" customHeight="1">
      <c r="A47" s="1210"/>
      <c r="B47" s="579"/>
      <c r="C47" s="1215"/>
      <c r="D47" s="1216"/>
      <c r="E47" s="1218"/>
      <c r="F47" s="907" t="s">
        <v>38</v>
      </c>
      <c r="G47" s="932" t="s">
        <v>39</v>
      </c>
      <c r="H47" s="578"/>
      <c r="I47" s="1148"/>
      <c r="J47" s="907" t="s">
        <v>38</v>
      </c>
      <c r="K47" s="922" t="s">
        <v>39</v>
      </c>
      <c r="L47" s="578"/>
      <c r="M47" s="1148"/>
      <c r="N47" s="933" t="s">
        <v>38</v>
      </c>
      <c r="O47" s="934" t="s">
        <v>39</v>
      </c>
    </row>
    <row r="48" spans="1:15" ht="12" customHeight="1">
      <c r="A48" s="308"/>
      <c r="B48" s="45"/>
      <c r="C48" s="225" t="s">
        <v>155</v>
      </c>
      <c r="D48" s="378"/>
      <c r="E48" s="754"/>
      <c r="F48" s="754"/>
      <c r="G48" s="755"/>
      <c r="H48" s="722"/>
      <c r="I48" s="757"/>
      <c r="J48" s="754"/>
      <c r="K48" s="755"/>
      <c r="L48" s="164"/>
      <c r="M48" s="779"/>
      <c r="N48" s="780"/>
      <c r="O48" s="781"/>
    </row>
    <row r="49" spans="1:15" ht="12" customHeight="1">
      <c r="A49" s="308" t="s">
        <v>34</v>
      </c>
      <c r="B49" s="45"/>
      <c r="C49" s="227" t="s">
        <v>337</v>
      </c>
      <c r="D49" s="315"/>
      <c r="E49" s="754">
        <v>618271</v>
      </c>
      <c r="F49" s="754">
        <v>0</v>
      </c>
      <c r="G49" s="755">
        <v>618271</v>
      </c>
      <c r="H49" s="722"/>
      <c r="I49" s="757">
        <v>403490419.32</v>
      </c>
      <c r="J49" s="754">
        <v>0</v>
      </c>
      <c r="K49" s="755">
        <v>403490419.32</v>
      </c>
      <c r="L49" s="164"/>
      <c r="M49" s="779">
        <v>652.610941350961</v>
      </c>
      <c r="N49" s="780">
        <v>0</v>
      </c>
      <c r="O49" s="781">
        <v>652.610941350961</v>
      </c>
    </row>
    <row r="50" spans="1:15" ht="12" customHeight="1">
      <c r="A50" s="308" t="s">
        <v>47</v>
      </c>
      <c r="B50" s="117"/>
      <c r="C50" s="227" t="s">
        <v>338</v>
      </c>
      <c r="D50" s="315"/>
      <c r="E50" s="754">
        <v>18790</v>
      </c>
      <c r="F50" s="754">
        <v>0</v>
      </c>
      <c r="G50" s="755">
        <v>18790</v>
      </c>
      <c r="H50" s="722"/>
      <c r="I50" s="757">
        <v>13330985.51</v>
      </c>
      <c r="J50" s="754">
        <v>0</v>
      </c>
      <c r="K50" s="755">
        <v>13330985.51</v>
      </c>
      <c r="L50" s="164"/>
      <c r="M50" s="779">
        <v>709.4723528472591</v>
      </c>
      <c r="N50" s="780">
        <v>0</v>
      </c>
      <c r="O50" s="781">
        <v>709.4723528472591</v>
      </c>
    </row>
    <row r="51" spans="1:15" ht="12" customHeight="1">
      <c r="A51" s="308">
        <v>21</v>
      </c>
      <c r="B51" s="45"/>
      <c r="C51" s="227" t="s">
        <v>577</v>
      </c>
      <c r="D51" s="379"/>
      <c r="E51" s="754">
        <v>5786012</v>
      </c>
      <c r="F51" s="754">
        <v>4377005</v>
      </c>
      <c r="G51" s="755">
        <v>1409007</v>
      </c>
      <c r="H51" s="722"/>
      <c r="I51" s="757">
        <v>5354083145.37</v>
      </c>
      <c r="J51" s="754">
        <v>4435456074.83</v>
      </c>
      <c r="K51" s="755">
        <v>918627070.54</v>
      </c>
      <c r="L51" s="164"/>
      <c r="M51" s="779">
        <v>925.3494713405364</v>
      </c>
      <c r="N51" s="780">
        <v>1013.354125670407</v>
      </c>
      <c r="O51" s="781">
        <v>651.9677123960349</v>
      </c>
    </row>
    <row r="52" spans="1:15" ht="12" customHeight="1">
      <c r="A52" s="308">
        <v>23</v>
      </c>
      <c r="B52" s="45"/>
      <c r="C52" s="227" t="s">
        <v>111</v>
      </c>
      <c r="D52" s="315"/>
      <c r="E52" s="754">
        <v>6681</v>
      </c>
      <c r="F52" s="754">
        <v>6681</v>
      </c>
      <c r="G52" s="755">
        <v>0</v>
      </c>
      <c r="H52" s="722"/>
      <c r="I52" s="757">
        <v>16724763.35</v>
      </c>
      <c r="J52" s="754">
        <v>16724763.35</v>
      </c>
      <c r="K52" s="755">
        <v>0</v>
      </c>
      <c r="L52" s="164"/>
      <c r="M52" s="779">
        <v>2503.3323379733574</v>
      </c>
      <c r="N52" s="780">
        <v>2503.3323379733574</v>
      </c>
      <c r="O52" s="781">
        <v>0</v>
      </c>
    </row>
    <row r="53" spans="1:15" ht="12" customHeight="1">
      <c r="A53" s="308">
        <v>27</v>
      </c>
      <c r="B53" s="45"/>
      <c r="C53" s="227" t="s">
        <v>112</v>
      </c>
      <c r="D53" s="315"/>
      <c r="E53" s="754">
        <v>2173</v>
      </c>
      <c r="F53" s="754">
        <v>2173</v>
      </c>
      <c r="G53" s="755">
        <v>0</v>
      </c>
      <c r="H53" s="722"/>
      <c r="I53" s="757">
        <v>1985268.03</v>
      </c>
      <c r="J53" s="754">
        <v>1985268.03</v>
      </c>
      <c r="K53" s="755">
        <v>0</v>
      </c>
      <c r="L53" s="164"/>
      <c r="M53" s="779">
        <v>913.6070087436724</v>
      </c>
      <c r="N53" s="780">
        <v>913.6070087436724</v>
      </c>
      <c r="O53" s="781">
        <v>0</v>
      </c>
    </row>
    <row r="54" spans="1:15" ht="12" customHeight="1">
      <c r="A54" s="308">
        <v>28</v>
      </c>
      <c r="B54" s="45"/>
      <c r="C54" s="227" t="s">
        <v>339</v>
      </c>
      <c r="D54" s="315"/>
      <c r="E54" s="754">
        <v>2495</v>
      </c>
      <c r="F54" s="754">
        <v>2495</v>
      </c>
      <c r="G54" s="755">
        <v>0</v>
      </c>
      <c r="H54" s="722"/>
      <c r="I54" s="757">
        <v>1540370.87</v>
      </c>
      <c r="J54" s="754">
        <v>1540370.87</v>
      </c>
      <c r="K54" s="755">
        <v>0</v>
      </c>
      <c r="L54" s="164"/>
      <c r="M54" s="779">
        <v>617.383114228457</v>
      </c>
      <c r="N54" s="780">
        <v>617.383114228457</v>
      </c>
      <c r="O54" s="781">
        <v>0</v>
      </c>
    </row>
    <row r="55" spans="1:15" ht="12" customHeight="1">
      <c r="A55" s="308">
        <v>29</v>
      </c>
      <c r="B55" s="45"/>
      <c r="C55" s="227" t="s">
        <v>113</v>
      </c>
      <c r="D55" s="315"/>
      <c r="E55" s="754">
        <v>1937</v>
      </c>
      <c r="F55" s="754">
        <v>1937</v>
      </c>
      <c r="G55" s="755">
        <v>0</v>
      </c>
      <c r="H55" s="722"/>
      <c r="I55" s="757">
        <v>6564199.08</v>
      </c>
      <c r="J55" s="754">
        <v>6564199.08</v>
      </c>
      <c r="K55" s="755">
        <v>0</v>
      </c>
      <c r="L55" s="164"/>
      <c r="M55" s="779">
        <v>3388.8482601961796</v>
      </c>
      <c r="N55" s="780">
        <v>3388.8482601961796</v>
      </c>
      <c r="O55" s="781">
        <v>0</v>
      </c>
    </row>
    <row r="56" spans="1:15" ht="12" customHeight="1">
      <c r="A56" s="308">
        <v>55</v>
      </c>
      <c r="B56" s="45"/>
      <c r="C56" s="227" t="s">
        <v>340</v>
      </c>
      <c r="D56" s="315"/>
      <c r="E56" s="754">
        <v>645</v>
      </c>
      <c r="F56" s="754">
        <v>645</v>
      </c>
      <c r="G56" s="755">
        <v>0</v>
      </c>
      <c r="H56" s="722"/>
      <c r="I56" s="757">
        <v>419253.28</v>
      </c>
      <c r="J56" s="754">
        <v>419253.28</v>
      </c>
      <c r="K56" s="755">
        <v>0</v>
      </c>
      <c r="L56" s="164"/>
      <c r="M56" s="779">
        <v>650.0050852713179</v>
      </c>
      <c r="N56" s="780">
        <v>650.0050852713179</v>
      </c>
      <c r="O56" s="781">
        <v>0</v>
      </c>
    </row>
    <row r="57" spans="1:15" ht="12" customHeight="1">
      <c r="A57" s="308">
        <v>84</v>
      </c>
      <c r="B57" s="45"/>
      <c r="C57" s="227" t="s">
        <v>116</v>
      </c>
      <c r="D57" s="315"/>
      <c r="E57" s="754">
        <v>1257</v>
      </c>
      <c r="F57" s="754">
        <v>1257</v>
      </c>
      <c r="G57" s="755">
        <v>0</v>
      </c>
      <c r="H57" s="722"/>
      <c r="I57" s="757">
        <v>4507000.64</v>
      </c>
      <c r="J57" s="754">
        <v>4507000.64</v>
      </c>
      <c r="K57" s="755">
        <v>0</v>
      </c>
      <c r="L57" s="164"/>
      <c r="M57" s="779">
        <v>3585.5215910898964</v>
      </c>
      <c r="N57" s="780">
        <v>3585.5215910898964</v>
      </c>
      <c r="O57" s="781">
        <v>0</v>
      </c>
    </row>
    <row r="58" spans="1:15" ht="12" customHeight="1">
      <c r="A58" s="446"/>
      <c r="B58" s="45"/>
      <c r="C58" s="966" t="s">
        <v>493</v>
      </c>
      <c r="D58" s="967"/>
      <c r="E58" s="951">
        <v>6438261</v>
      </c>
      <c r="F58" s="951">
        <v>4392193</v>
      </c>
      <c r="G58" s="952">
        <v>2046068</v>
      </c>
      <c r="H58" s="831"/>
      <c r="I58" s="950">
        <v>5802645405.45</v>
      </c>
      <c r="J58" s="951">
        <v>4467196930.08</v>
      </c>
      <c r="K58" s="952">
        <v>1335448475.37</v>
      </c>
      <c r="L58" s="616"/>
      <c r="M58" s="940">
        <v>901.2752675683697</v>
      </c>
      <c r="N58" s="941">
        <v>1017.076647150979</v>
      </c>
      <c r="O58" s="942">
        <v>652.690172257227</v>
      </c>
    </row>
    <row r="59" spans="5:15" ht="10.5" customHeight="1">
      <c r="E59" s="829"/>
      <c r="F59" s="829"/>
      <c r="G59" s="829"/>
      <c r="H59" s="829"/>
      <c r="I59" s="829"/>
      <c r="J59" s="829"/>
      <c r="K59" s="829"/>
      <c r="L59" s="614"/>
      <c r="M59" s="839"/>
      <c r="N59" s="839"/>
      <c r="O59" s="839"/>
    </row>
    <row r="60" spans="1:15" ht="12" customHeight="1">
      <c r="A60" s="316"/>
      <c r="B60" s="45"/>
      <c r="C60" s="225" t="s">
        <v>144</v>
      </c>
      <c r="D60" s="314"/>
      <c r="E60" s="761"/>
      <c r="F60" s="761"/>
      <c r="G60" s="762"/>
      <c r="H60" s="754"/>
      <c r="I60" s="763"/>
      <c r="J60" s="761"/>
      <c r="K60" s="762"/>
      <c r="L60" s="164"/>
      <c r="M60" s="783"/>
      <c r="N60" s="784"/>
      <c r="O60" s="785"/>
    </row>
    <row r="61" spans="1:15" ht="12" customHeight="1">
      <c r="A61" s="308">
        <v>13</v>
      </c>
      <c r="B61" s="45"/>
      <c r="C61" s="227" t="s">
        <v>341</v>
      </c>
      <c r="D61" s="315"/>
      <c r="E61" s="754">
        <v>38</v>
      </c>
      <c r="F61" s="754">
        <v>0</v>
      </c>
      <c r="G61" s="755">
        <v>38</v>
      </c>
      <c r="H61" s="754"/>
      <c r="I61" s="757">
        <v>26490.56</v>
      </c>
      <c r="J61" s="754">
        <v>0</v>
      </c>
      <c r="K61" s="755">
        <v>26490.56</v>
      </c>
      <c r="L61" s="164"/>
      <c r="M61" s="779">
        <v>697.12</v>
      </c>
      <c r="N61" s="780">
        <v>0</v>
      </c>
      <c r="O61" s="781">
        <v>697.12</v>
      </c>
    </row>
    <row r="62" spans="1:15" ht="12" customHeight="1">
      <c r="A62" s="308">
        <v>15</v>
      </c>
      <c r="B62" s="45"/>
      <c r="C62" s="227" t="s">
        <v>342</v>
      </c>
      <c r="D62" s="315"/>
      <c r="E62" s="754">
        <v>0</v>
      </c>
      <c r="F62" s="754">
        <v>0</v>
      </c>
      <c r="G62" s="755">
        <v>0</v>
      </c>
      <c r="H62" s="754"/>
      <c r="I62" s="757">
        <v>0</v>
      </c>
      <c r="J62" s="754">
        <v>0</v>
      </c>
      <c r="K62" s="755">
        <v>0</v>
      </c>
      <c r="L62" s="164"/>
      <c r="M62" s="779">
        <v>0</v>
      </c>
      <c r="N62" s="780">
        <v>0</v>
      </c>
      <c r="O62" s="781">
        <v>0</v>
      </c>
    </row>
    <row r="63" spans="1:15" ht="12" customHeight="1">
      <c r="A63" s="308">
        <v>25</v>
      </c>
      <c r="B63" s="45"/>
      <c r="C63" s="227" t="s">
        <v>578</v>
      </c>
      <c r="D63" s="379"/>
      <c r="E63" s="754">
        <v>26411</v>
      </c>
      <c r="F63" s="754">
        <v>23311</v>
      </c>
      <c r="G63" s="755">
        <v>3100</v>
      </c>
      <c r="H63" s="754"/>
      <c r="I63" s="757">
        <v>21136732.340000004</v>
      </c>
      <c r="J63" s="754">
        <v>19036488.26</v>
      </c>
      <c r="K63" s="755">
        <v>2100244.08</v>
      </c>
      <c r="L63" s="164"/>
      <c r="M63" s="779">
        <v>800.3003422816253</v>
      </c>
      <c r="N63" s="780">
        <v>816.6311295096737</v>
      </c>
      <c r="O63" s="781">
        <v>677.4980903225807</v>
      </c>
    </row>
    <row r="64" spans="1:15" ht="12" customHeight="1">
      <c r="A64" s="308">
        <v>31</v>
      </c>
      <c r="B64" s="45"/>
      <c r="C64" s="227" t="s">
        <v>579</v>
      </c>
      <c r="D64" s="315"/>
      <c r="E64" s="754">
        <v>1089728</v>
      </c>
      <c r="F64" s="754">
        <v>970094</v>
      </c>
      <c r="G64" s="755">
        <v>119634</v>
      </c>
      <c r="H64" s="754"/>
      <c r="I64" s="757">
        <v>1179621480.6100001</v>
      </c>
      <c r="J64" s="754">
        <v>1101305185.16</v>
      </c>
      <c r="K64" s="755">
        <v>78316295.45</v>
      </c>
      <c r="L64" s="164"/>
      <c r="M64" s="779">
        <v>1082.491668205277</v>
      </c>
      <c r="N64" s="780">
        <v>1135.2561557539786</v>
      </c>
      <c r="O64" s="781">
        <v>654.6324243108147</v>
      </c>
    </row>
    <row r="65" spans="1:15" ht="12" customHeight="1">
      <c r="A65" s="308">
        <v>36</v>
      </c>
      <c r="B65" s="45"/>
      <c r="C65" s="227" t="s">
        <v>115</v>
      </c>
      <c r="D65" s="379"/>
      <c r="E65" s="754">
        <v>25223</v>
      </c>
      <c r="F65" s="754">
        <v>17005</v>
      </c>
      <c r="G65" s="755">
        <v>8218</v>
      </c>
      <c r="H65" s="722"/>
      <c r="I65" s="757">
        <v>14031313.850000001</v>
      </c>
      <c r="J65" s="754">
        <v>11232249.9</v>
      </c>
      <c r="K65" s="755">
        <v>2799063.95</v>
      </c>
      <c r="L65" s="164"/>
      <c r="M65" s="779">
        <v>556.2904432462435</v>
      </c>
      <c r="N65" s="780">
        <v>660.5263099088504</v>
      </c>
      <c r="O65" s="781">
        <v>340.6016001460209</v>
      </c>
    </row>
    <row r="66" spans="1:15" ht="12" customHeight="1">
      <c r="A66" s="308">
        <v>50</v>
      </c>
      <c r="B66" s="45"/>
      <c r="C66" s="227" t="s">
        <v>343</v>
      </c>
      <c r="D66" s="379"/>
      <c r="E66" s="754">
        <v>0</v>
      </c>
      <c r="F66" s="754">
        <v>0</v>
      </c>
      <c r="G66" s="755">
        <v>0</v>
      </c>
      <c r="H66" s="722"/>
      <c r="I66" s="757">
        <v>0</v>
      </c>
      <c r="J66" s="754">
        <v>0</v>
      </c>
      <c r="K66" s="755">
        <v>0</v>
      </c>
      <c r="L66" s="164"/>
      <c r="M66" s="779">
        <v>0</v>
      </c>
      <c r="N66" s="780">
        <v>0</v>
      </c>
      <c r="O66" s="781">
        <v>0</v>
      </c>
    </row>
    <row r="67" spans="1:15" ht="12" customHeight="1">
      <c r="A67" s="446"/>
      <c r="B67" s="45"/>
      <c r="C67" s="966" t="s">
        <v>494</v>
      </c>
      <c r="D67" s="967"/>
      <c r="E67" s="951">
        <v>1141400</v>
      </c>
      <c r="F67" s="951">
        <v>1010410</v>
      </c>
      <c r="G67" s="952">
        <v>130990</v>
      </c>
      <c r="H67" s="831"/>
      <c r="I67" s="950">
        <v>1214816017.3600001</v>
      </c>
      <c r="J67" s="951">
        <v>1131573923.3200002</v>
      </c>
      <c r="K67" s="952">
        <v>83242094.04</v>
      </c>
      <c r="L67" s="616"/>
      <c r="M67" s="940">
        <v>1064.321024496233</v>
      </c>
      <c r="N67" s="941">
        <v>1119.9156019041777</v>
      </c>
      <c r="O67" s="942">
        <v>635.4843426215742</v>
      </c>
    </row>
    <row r="68" spans="5:15" ht="10.5" customHeight="1">
      <c r="E68" s="829"/>
      <c r="F68" s="829"/>
      <c r="G68" s="829"/>
      <c r="H68" s="829"/>
      <c r="I68" s="829"/>
      <c r="J68" s="829"/>
      <c r="K68" s="829"/>
      <c r="L68" s="614"/>
      <c r="M68" s="839"/>
      <c r="N68" s="839"/>
      <c r="O68" s="839"/>
    </row>
    <row r="69" spans="1:15" ht="12" customHeight="1">
      <c r="A69" s="316"/>
      <c r="B69" s="45"/>
      <c r="C69" s="225" t="s">
        <v>241</v>
      </c>
      <c r="D69" s="314"/>
      <c r="E69" s="761"/>
      <c r="F69" s="761"/>
      <c r="G69" s="762"/>
      <c r="H69" s="754"/>
      <c r="I69" s="763"/>
      <c r="J69" s="761"/>
      <c r="K69" s="762"/>
      <c r="L69" s="164"/>
      <c r="M69" s="783"/>
      <c r="N69" s="784"/>
      <c r="O69" s="785"/>
    </row>
    <row r="70" spans="1:15" ht="12" customHeight="1">
      <c r="A70" s="308" t="s">
        <v>46</v>
      </c>
      <c r="B70" s="45"/>
      <c r="C70" s="227" t="s">
        <v>346</v>
      </c>
      <c r="D70" s="315"/>
      <c r="E70" s="754">
        <v>2470</v>
      </c>
      <c r="F70" s="754">
        <v>0</v>
      </c>
      <c r="G70" s="755">
        <v>2470</v>
      </c>
      <c r="H70" s="754"/>
      <c r="I70" s="757">
        <v>1600385.07</v>
      </c>
      <c r="J70" s="754">
        <v>0</v>
      </c>
      <c r="K70" s="755">
        <v>1600385.07</v>
      </c>
      <c r="L70" s="164"/>
      <c r="M70" s="779">
        <v>647.9291781376519</v>
      </c>
      <c r="N70" s="780">
        <v>0</v>
      </c>
      <c r="O70" s="781">
        <v>647.9291781376519</v>
      </c>
    </row>
    <row r="71" spans="1:15" ht="12" customHeight="1">
      <c r="A71" s="308" t="s">
        <v>89</v>
      </c>
      <c r="B71" s="45"/>
      <c r="C71" s="227" t="s">
        <v>516</v>
      </c>
      <c r="D71" s="379"/>
      <c r="E71" s="754">
        <v>3983</v>
      </c>
      <c r="F71" s="754">
        <v>0</v>
      </c>
      <c r="G71" s="755">
        <v>3983</v>
      </c>
      <c r="H71" s="754"/>
      <c r="I71" s="757">
        <v>2531392.59</v>
      </c>
      <c r="J71" s="754">
        <v>0</v>
      </c>
      <c r="K71" s="755">
        <v>2531392.59</v>
      </c>
      <c r="L71" s="164"/>
      <c r="M71" s="779">
        <v>635.5492317348732</v>
      </c>
      <c r="N71" s="780">
        <v>0</v>
      </c>
      <c r="O71" s="781">
        <v>635.5492317348732</v>
      </c>
    </row>
    <row r="72" spans="1:15" ht="12" customHeight="1">
      <c r="A72" s="308">
        <v>10</v>
      </c>
      <c r="B72" s="117"/>
      <c r="C72" s="227" t="s">
        <v>347</v>
      </c>
      <c r="D72" s="315"/>
      <c r="E72" s="754">
        <v>1</v>
      </c>
      <c r="F72" s="754">
        <v>0</v>
      </c>
      <c r="G72" s="755">
        <v>1</v>
      </c>
      <c r="H72" s="722"/>
      <c r="I72" s="757">
        <v>697</v>
      </c>
      <c r="J72" s="754">
        <v>0</v>
      </c>
      <c r="K72" s="755">
        <v>697</v>
      </c>
      <c r="L72" s="164"/>
      <c r="M72" s="779">
        <v>697</v>
      </c>
      <c r="N72" s="780">
        <v>0</v>
      </c>
      <c r="O72" s="781">
        <v>697</v>
      </c>
    </row>
    <row r="73" spans="1:15" ht="12" customHeight="1">
      <c r="A73" s="308">
        <v>91</v>
      </c>
      <c r="B73" s="45"/>
      <c r="C73" s="227" t="s">
        <v>119</v>
      </c>
      <c r="D73" s="379"/>
      <c r="E73" s="754">
        <v>164438</v>
      </c>
      <c r="F73" s="754">
        <v>154732</v>
      </c>
      <c r="G73" s="755">
        <v>9706</v>
      </c>
      <c r="H73" s="722"/>
      <c r="I73" s="757">
        <v>183142647.37</v>
      </c>
      <c r="J73" s="754">
        <v>177504666.54</v>
      </c>
      <c r="K73" s="755">
        <v>5637980.83</v>
      </c>
      <c r="L73" s="164"/>
      <c r="M73" s="779">
        <v>1113.748934978533</v>
      </c>
      <c r="N73" s="780">
        <v>1147.17489943903</v>
      </c>
      <c r="O73" s="781">
        <v>580.8758324747579</v>
      </c>
    </row>
    <row r="74" spans="1:15" ht="12" customHeight="1">
      <c r="A74" s="308">
        <v>92</v>
      </c>
      <c r="B74" s="45"/>
      <c r="C74" s="227" t="s">
        <v>120</v>
      </c>
      <c r="D74" s="315"/>
      <c r="E74" s="754">
        <v>155201</v>
      </c>
      <c r="F74" s="754">
        <v>149094</v>
      </c>
      <c r="G74" s="755">
        <v>6107</v>
      </c>
      <c r="H74" s="722"/>
      <c r="I74" s="757">
        <v>192935674.93</v>
      </c>
      <c r="J74" s="754">
        <v>188681162.96</v>
      </c>
      <c r="K74" s="755">
        <v>4254511.97</v>
      </c>
      <c r="L74" s="164"/>
      <c r="M74" s="779">
        <v>1243.134225488238</v>
      </c>
      <c r="N74" s="780">
        <v>1265.5181493554403</v>
      </c>
      <c r="O74" s="781">
        <v>696.6615310299655</v>
      </c>
    </row>
    <row r="75" spans="1:15" ht="12" customHeight="1">
      <c r="A75" s="308">
        <v>93</v>
      </c>
      <c r="B75" s="45"/>
      <c r="C75" s="227" t="s">
        <v>121</v>
      </c>
      <c r="D75" s="315"/>
      <c r="E75" s="754">
        <v>124354</v>
      </c>
      <c r="F75" s="754">
        <v>122417</v>
      </c>
      <c r="G75" s="755">
        <v>1937</v>
      </c>
      <c r="H75" s="722"/>
      <c r="I75" s="757">
        <v>134665323.98000002</v>
      </c>
      <c r="J75" s="754">
        <v>133202309.98</v>
      </c>
      <c r="K75" s="755">
        <v>1463014</v>
      </c>
      <c r="L75" s="164"/>
      <c r="M75" s="779">
        <v>1082.9191178410024</v>
      </c>
      <c r="N75" s="780">
        <v>1088.1030410808958</v>
      </c>
      <c r="O75" s="781">
        <v>755.2989158492514</v>
      </c>
    </row>
    <row r="76" spans="1:15" ht="12" customHeight="1">
      <c r="A76" s="308">
        <v>94</v>
      </c>
      <c r="B76" s="45"/>
      <c r="C76" s="227" t="s">
        <v>122</v>
      </c>
      <c r="D76" s="315"/>
      <c r="E76" s="754">
        <v>275226</v>
      </c>
      <c r="F76" s="754">
        <v>269077</v>
      </c>
      <c r="G76" s="755">
        <v>6149</v>
      </c>
      <c r="H76" s="722"/>
      <c r="I76" s="757">
        <v>168122346.91</v>
      </c>
      <c r="J76" s="754">
        <v>165997357</v>
      </c>
      <c r="K76" s="755">
        <v>2124989.91</v>
      </c>
      <c r="L76" s="164"/>
      <c r="M76" s="779">
        <v>610.8519795004833</v>
      </c>
      <c r="N76" s="780">
        <v>616.9139577147062</v>
      </c>
      <c r="O76" s="781">
        <v>345.583006993007</v>
      </c>
    </row>
    <row r="77" spans="1:15" ht="12" customHeight="1">
      <c r="A77" s="308">
        <v>95</v>
      </c>
      <c r="B77" s="45"/>
      <c r="C77" s="227" t="s">
        <v>348</v>
      </c>
      <c r="D77" s="315"/>
      <c r="E77" s="754">
        <v>74859</v>
      </c>
      <c r="F77" s="754">
        <v>74859</v>
      </c>
      <c r="G77" s="755">
        <v>0</v>
      </c>
      <c r="H77" s="722"/>
      <c r="I77" s="757">
        <v>9324296.31</v>
      </c>
      <c r="J77" s="754">
        <v>9324296.31</v>
      </c>
      <c r="K77" s="755">
        <v>0</v>
      </c>
      <c r="L77" s="164"/>
      <c r="M77" s="779">
        <v>124.55812006572357</v>
      </c>
      <c r="N77" s="780">
        <v>124.55812006572357</v>
      </c>
      <c r="O77" s="781">
        <v>0</v>
      </c>
    </row>
    <row r="78" spans="1:15" ht="12" customHeight="1">
      <c r="A78" s="446"/>
      <c r="B78" s="94"/>
      <c r="C78" s="966" t="s">
        <v>495</v>
      </c>
      <c r="D78" s="967"/>
      <c r="E78" s="951">
        <v>800532</v>
      </c>
      <c r="F78" s="951">
        <v>770179</v>
      </c>
      <c r="G78" s="952">
        <v>30353</v>
      </c>
      <c r="H78" s="831"/>
      <c r="I78" s="950">
        <v>692322764.16</v>
      </c>
      <c r="J78" s="951">
        <v>674709792.79</v>
      </c>
      <c r="K78" s="952">
        <v>17612971.37</v>
      </c>
      <c r="L78" s="616"/>
      <c r="M78" s="940">
        <v>864.8283443510065</v>
      </c>
      <c r="N78" s="941">
        <v>876.0428326272204</v>
      </c>
      <c r="O78" s="942">
        <v>580.2711880209534</v>
      </c>
    </row>
    <row r="79" spans="5:15" ht="10.5" customHeight="1">
      <c r="E79" s="829"/>
      <c r="F79" s="829"/>
      <c r="G79" s="829"/>
      <c r="H79" s="829"/>
      <c r="I79" s="829"/>
      <c r="J79" s="829"/>
      <c r="K79" s="829"/>
      <c r="L79" s="614"/>
      <c r="M79" s="839"/>
      <c r="N79" s="839"/>
      <c r="O79" s="839"/>
    </row>
    <row r="80" spans="1:15" ht="12" customHeight="1">
      <c r="A80" s="316"/>
      <c r="B80" s="45"/>
      <c r="C80" s="225" t="s">
        <v>145</v>
      </c>
      <c r="D80" s="314"/>
      <c r="E80" s="761"/>
      <c r="F80" s="761"/>
      <c r="G80" s="762"/>
      <c r="H80" s="722"/>
      <c r="I80" s="763"/>
      <c r="J80" s="761"/>
      <c r="K80" s="762"/>
      <c r="L80" s="164"/>
      <c r="M80" s="783"/>
      <c r="N80" s="784"/>
      <c r="O80" s="785"/>
    </row>
    <row r="81" spans="1:15" ht="12" customHeight="1">
      <c r="A81" s="308">
        <v>47</v>
      </c>
      <c r="B81" s="45"/>
      <c r="C81" s="227" t="s">
        <v>344</v>
      </c>
      <c r="D81" s="315"/>
      <c r="E81" s="754">
        <v>174</v>
      </c>
      <c r="F81" s="754">
        <v>174</v>
      </c>
      <c r="G81" s="755">
        <v>0</v>
      </c>
      <c r="H81" s="722"/>
      <c r="I81" s="757">
        <v>91714.24</v>
      </c>
      <c r="J81" s="754">
        <v>91714.24</v>
      </c>
      <c r="K81" s="755">
        <v>0</v>
      </c>
      <c r="L81" s="164"/>
      <c r="M81" s="779">
        <v>527.0933333333334</v>
      </c>
      <c r="N81" s="780">
        <v>527.0933333333334</v>
      </c>
      <c r="O81" s="781">
        <v>0</v>
      </c>
    </row>
    <row r="82" spans="1:15" ht="12" customHeight="1">
      <c r="A82" s="308">
        <v>48</v>
      </c>
      <c r="B82" s="45"/>
      <c r="C82" s="227" t="s">
        <v>345</v>
      </c>
      <c r="D82" s="315"/>
      <c r="E82" s="754">
        <v>392</v>
      </c>
      <c r="F82" s="754">
        <v>392</v>
      </c>
      <c r="G82" s="755">
        <v>0</v>
      </c>
      <c r="H82" s="722"/>
      <c r="I82" s="757">
        <v>187353.9</v>
      </c>
      <c r="J82" s="754">
        <v>187353.9</v>
      </c>
      <c r="K82" s="755">
        <v>0</v>
      </c>
      <c r="L82" s="164"/>
      <c r="M82" s="779">
        <v>477.94362244897957</v>
      </c>
      <c r="N82" s="780">
        <v>477.94362244897957</v>
      </c>
      <c r="O82" s="781">
        <v>0</v>
      </c>
    </row>
    <row r="83" spans="1:15" ht="12" customHeight="1">
      <c r="A83" s="308">
        <v>68</v>
      </c>
      <c r="B83" s="45"/>
      <c r="C83" s="227" t="s">
        <v>525</v>
      </c>
      <c r="D83" s="315"/>
      <c r="E83" s="754">
        <v>0</v>
      </c>
      <c r="F83" s="754">
        <v>0</v>
      </c>
      <c r="G83" s="755">
        <v>0</v>
      </c>
      <c r="H83" s="722"/>
      <c r="I83" s="757">
        <v>0</v>
      </c>
      <c r="J83" s="754">
        <v>0</v>
      </c>
      <c r="K83" s="755">
        <v>0</v>
      </c>
      <c r="L83" s="164"/>
      <c r="M83" s="779">
        <v>0</v>
      </c>
      <c r="N83" s="780">
        <v>0</v>
      </c>
      <c r="O83" s="781">
        <v>0</v>
      </c>
    </row>
    <row r="84" spans="1:15" ht="12" customHeight="1">
      <c r="A84" s="308">
        <v>79</v>
      </c>
      <c r="B84" s="45"/>
      <c r="C84" s="227" t="s">
        <v>156</v>
      </c>
      <c r="D84" s="315"/>
      <c r="E84" s="754">
        <v>117</v>
      </c>
      <c r="F84" s="754">
        <v>117</v>
      </c>
      <c r="G84" s="755">
        <v>0</v>
      </c>
      <c r="H84" s="722"/>
      <c r="I84" s="757">
        <v>22228.67</v>
      </c>
      <c r="J84" s="754">
        <v>22228.67</v>
      </c>
      <c r="K84" s="755">
        <v>0</v>
      </c>
      <c r="L84" s="164"/>
      <c r="M84" s="779">
        <v>189.98863247863247</v>
      </c>
      <c r="N84" s="780">
        <v>189.98863247863247</v>
      </c>
      <c r="O84" s="781">
        <v>0</v>
      </c>
    </row>
    <row r="85" spans="1:15" ht="12" customHeight="1">
      <c r="A85" s="308">
        <v>80</v>
      </c>
      <c r="B85" s="45"/>
      <c r="C85" s="227" t="s">
        <v>238</v>
      </c>
      <c r="D85" s="315"/>
      <c r="E85" s="754">
        <v>70889</v>
      </c>
      <c r="F85" s="754">
        <v>53266</v>
      </c>
      <c r="G85" s="755">
        <v>17623</v>
      </c>
      <c r="H85" s="722"/>
      <c r="I85" s="757">
        <v>41427794.739999995</v>
      </c>
      <c r="J85" s="754">
        <v>32550174.95</v>
      </c>
      <c r="K85" s="755">
        <v>8877619.79</v>
      </c>
      <c r="L85" s="164"/>
      <c r="M85" s="779">
        <v>584.4037120004514</v>
      </c>
      <c r="N85" s="780">
        <v>611.0872780009762</v>
      </c>
      <c r="O85" s="781">
        <v>503.75190319468874</v>
      </c>
    </row>
    <row r="86" spans="1:15" ht="12" customHeight="1">
      <c r="A86" s="446"/>
      <c r="B86" s="385"/>
      <c r="C86" s="966" t="s">
        <v>497</v>
      </c>
      <c r="D86" s="967"/>
      <c r="E86" s="951">
        <v>71572</v>
      </c>
      <c r="F86" s="951">
        <v>53949</v>
      </c>
      <c r="G86" s="952">
        <v>17623</v>
      </c>
      <c r="H86" s="831"/>
      <c r="I86" s="950">
        <v>41729091.55</v>
      </c>
      <c r="J86" s="951">
        <v>32851471.759999998</v>
      </c>
      <c r="K86" s="952">
        <v>8877619.79</v>
      </c>
      <c r="L86" s="616"/>
      <c r="M86" s="940">
        <v>583.0365443190074</v>
      </c>
      <c r="N86" s="941">
        <v>608.9356940814473</v>
      </c>
      <c r="O86" s="942">
        <v>503.75190319468874</v>
      </c>
    </row>
    <row r="87" spans="1:15" ht="12.75">
      <c r="A87" s="9"/>
      <c r="C87" s="981" t="s">
        <v>496</v>
      </c>
      <c r="D87" s="982"/>
      <c r="E87" s="972">
        <v>23471941</v>
      </c>
      <c r="F87" s="972">
        <v>15501888</v>
      </c>
      <c r="G87" s="972">
        <v>7970053</v>
      </c>
      <c r="H87" s="829"/>
      <c r="I87" s="972">
        <v>23568440200.53</v>
      </c>
      <c r="J87" s="972">
        <v>18356099883.88</v>
      </c>
      <c r="K87" s="972">
        <v>5212340316.65</v>
      </c>
      <c r="L87" s="614"/>
      <c r="M87" s="983">
        <v>1004.1112578005371</v>
      </c>
      <c r="N87" s="983">
        <v>1184.1202751484207</v>
      </c>
      <c r="O87" s="983">
        <v>653.9906719127213</v>
      </c>
    </row>
    <row r="88" spans="1:15" ht="12.75">
      <c r="A88" s="14" t="s">
        <v>234</v>
      </c>
      <c r="E88" s="829"/>
      <c r="F88" s="829"/>
      <c r="G88" s="829"/>
      <c r="H88" s="829"/>
      <c r="I88" s="829"/>
      <c r="J88" s="829"/>
      <c r="K88" s="829"/>
      <c r="L88" s="614"/>
      <c r="M88" s="839"/>
      <c r="N88" s="839"/>
      <c r="O88" s="839"/>
    </row>
    <row r="89" spans="5:15" ht="27" customHeight="1">
      <c r="E89" s="829"/>
      <c r="F89" s="834"/>
      <c r="G89" s="829"/>
      <c r="H89" s="829"/>
      <c r="I89" s="829"/>
      <c r="J89" s="829"/>
      <c r="K89" s="829"/>
      <c r="L89" s="614"/>
      <c r="M89" s="839"/>
      <c r="N89" s="839"/>
      <c r="O89" s="839"/>
    </row>
    <row r="90" spans="1:15" ht="12.75">
      <c r="A90" s="64" t="str">
        <f>A1</f>
        <v>Boletim Estatístico da Previdência Social - Vol. 14 Nº 11</v>
      </c>
      <c r="B90" s="18"/>
      <c r="C90" s="18"/>
      <c r="D90" s="18"/>
      <c r="E90" s="835"/>
      <c r="F90" s="835"/>
      <c r="G90" s="835"/>
      <c r="H90" s="835"/>
      <c r="I90" s="835"/>
      <c r="J90" s="835"/>
      <c r="K90" s="835"/>
      <c r="L90" s="16"/>
      <c r="M90" s="841"/>
      <c r="N90" s="841"/>
      <c r="O90" s="714" t="str">
        <f>O1</f>
        <v>Novembro/2009</v>
      </c>
    </row>
    <row r="91" spans="5:15" ht="12.75">
      <c r="E91" s="829"/>
      <c r="F91" s="829"/>
      <c r="G91" s="829"/>
      <c r="H91" s="829"/>
      <c r="I91" s="829"/>
      <c r="J91" s="829"/>
      <c r="K91" s="829"/>
      <c r="L91" s="614"/>
      <c r="M91" s="839"/>
      <c r="N91" s="839"/>
      <c r="O91" s="839"/>
    </row>
    <row r="92" spans="1:15" ht="12" customHeight="1">
      <c r="A92"/>
      <c r="B92"/>
      <c r="C92" s="1127" t="s">
        <v>242</v>
      </c>
      <c r="D92" s="1129"/>
      <c r="E92" s="837"/>
      <c r="F92" s="837"/>
      <c r="G92" s="829"/>
      <c r="H92" s="838"/>
      <c r="I92" s="838"/>
      <c r="J92" s="838"/>
      <c r="K92" s="838"/>
      <c r="L92" s="618"/>
      <c r="M92" s="839"/>
      <c r="N92" s="839"/>
      <c r="O92" s="789" t="s">
        <v>143</v>
      </c>
    </row>
    <row r="93" spans="1:15" ht="12.75">
      <c r="A93" s="68"/>
      <c r="B93" s="65"/>
      <c r="C93" s="65"/>
      <c r="D93" s="67"/>
      <c r="E93" s="837"/>
      <c r="F93" s="837"/>
      <c r="G93" s="837"/>
      <c r="H93" s="836"/>
      <c r="I93" s="838"/>
      <c r="J93" s="838"/>
      <c r="K93" s="838"/>
      <c r="L93" s="618"/>
      <c r="M93" s="843"/>
      <c r="N93" s="843"/>
      <c r="O93" s="839"/>
    </row>
    <row r="94" spans="1:15" ht="15" customHeight="1">
      <c r="A94" s="1208" t="s">
        <v>218</v>
      </c>
      <c r="B94" s="579"/>
      <c r="C94" s="1211" t="s">
        <v>219</v>
      </c>
      <c r="D94" s="1212"/>
      <c r="E94" s="1206" t="s">
        <v>108</v>
      </c>
      <c r="F94" s="1166"/>
      <c r="G94" s="1167"/>
      <c r="H94" s="573"/>
      <c r="I94" s="1165" t="s">
        <v>109</v>
      </c>
      <c r="J94" s="1166"/>
      <c r="K94" s="1167"/>
      <c r="L94" s="573"/>
      <c r="M94" s="1165" t="s">
        <v>146</v>
      </c>
      <c r="N94" s="1166"/>
      <c r="O94" s="1167"/>
    </row>
    <row r="95" spans="1:15" ht="15" customHeight="1">
      <c r="A95" s="1209"/>
      <c r="B95" s="579"/>
      <c r="C95" s="1213"/>
      <c r="D95" s="1214"/>
      <c r="E95" s="1217" t="s">
        <v>129</v>
      </c>
      <c r="F95" s="1191" t="s">
        <v>37</v>
      </c>
      <c r="G95" s="1192"/>
      <c r="H95" s="578"/>
      <c r="I95" s="1147" t="s">
        <v>129</v>
      </c>
      <c r="J95" s="1191" t="s">
        <v>37</v>
      </c>
      <c r="K95" s="1192"/>
      <c r="L95" s="578"/>
      <c r="M95" s="1147" t="s">
        <v>129</v>
      </c>
      <c r="N95" s="1207" t="s">
        <v>37</v>
      </c>
      <c r="O95" s="1187"/>
    </row>
    <row r="96" spans="1:15" ht="15" customHeight="1">
      <c r="A96" s="1210"/>
      <c r="B96" s="579"/>
      <c r="C96" s="1215"/>
      <c r="D96" s="1216"/>
      <c r="E96" s="1218"/>
      <c r="F96" s="907" t="s">
        <v>38</v>
      </c>
      <c r="G96" s="932" t="s">
        <v>39</v>
      </c>
      <c r="H96" s="578"/>
      <c r="I96" s="1148"/>
      <c r="J96" s="907" t="s">
        <v>38</v>
      </c>
      <c r="K96" s="922" t="s">
        <v>39</v>
      </c>
      <c r="L96" s="578"/>
      <c r="M96" s="1148"/>
      <c r="N96" s="933" t="s">
        <v>38</v>
      </c>
      <c r="O96" s="934" t="s">
        <v>39</v>
      </c>
    </row>
    <row r="97" spans="1:15" ht="15" customHeight="1">
      <c r="A97" s="319">
        <v>11</v>
      </c>
      <c r="B97" s="131"/>
      <c r="C97" s="320" t="s">
        <v>349</v>
      </c>
      <c r="D97" s="325"/>
      <c r="E97" s="764">
        <v>87008</v>
      </c>
      <c r="F97" s="764">
        <v>0</v>
      </c>
      <c r="G97" s="765">
        <v>87008</v>
      </c>
      <c r="H97" s="735"/>
      <c r="I97" s="729">
        <v>40399650.22</v>
      </c>
      <c r="J97" s="764">
        <v>0</v>
      </c>
      <c r="K97" s="765">
        <v>40399650.22</v>
      </c>
      <c r="L97" s="619"/>
      <c r="M97" s="790">
        <v>464.321099439132</v>
      </c>
      <c r="N97" s="791">
        <v>0</v>
      </c>
      <c r="O97" s="792">
        <v>464.321099439132</v>
      </c>
    </row>
    <row r="98" spans="1:15" ht="15" customHeight="1">
      <c r="A98" s="319">
        <v>12</v>
      </c>
      <c r="B98" s="131"/>
      <c r="C98" s="320" t="s">
        <v>350</v>
      </c>
      <c r="D98" s="322"/>
      <c r="E98" s="764">
        <v>33496</v>
      </c>
      <c r="F98" s="764">
        <v>0</v>
      </c>
      <c r="G98" s="765">
        <v>33496</v>
      </c>
      <c r="H98" s="735"/>
      <c r="I98" s="729">
        <v>15571975.29</v>
      </c>
      <c r="J98" s="764">
        <v>0</v>
      </c>
      <c r="K98" s="765">
        <v>15571975.29</v>
      </c>
      <c r="L98" s="619"/>
      <c r="M98" s="790">
        <v>464.89059260807255</v>
      </c>
      <c r="N98" s="791">
        <v>0</v>
      </c>
      <c r="O98" s="792">
        <v>464.89059260807255</v>
      </c>
    </row>
    <row r="99" spans="1:15" ht="15" customHeight="1">
      <c r="A99" s="319">
        <v>30</v>
      </c>
      <c r="B99" s="131"/>
      <c r="C99" s="320" t="s">
        <v>351</v>
      </c>
      <c r="D99" s="322"/>
      <c r="E99" s="764">
        <v>151686</v>
      </c>
      <c r="F99" s="764">
        <v>135219</v>
      </c>
      <c r="G99" s="765">
        <v>16467</v>
      </c>
      <c r="H99" s="735"/>
      <c r="I99" s="729">
        <v>70320884.02</v>
      </c>
      <c r="J99" s="764">
        <v>62684491.36</v>
      </c>
      <c r="K99" s="765">
        <v>7636392.66</v>
      </c>
      <c r="L99" s="619"/>
      <c r="M99" s="790">
        <v>463.59508471447595</v>
      </c>
      <c r="N99" s="791">
        <v>463.57753984277355</v>
      </c>
      <c r="O99" s="792">
        <v>463.73915467298235</v>
      </c>
    </row>
    <row r="100" spans="1:15" ht="15" customHeight="1">
      <c r="A100" s="319">
        <v>40</v>
      </c>
      <c r="B100" s="149"/>
      <c r="C100" s="320" t="s">
        <v>352</v>
      </c>
      <c r="D100" s="322"/>
      <c r="E100" s="764">
        <v>52480</v>
      </c>
      <c r="F100" s="764">
        <v>42253</v>
      </c>
      <c r="G100" s="765">
        <v>10227</v>
      </c>
      <c r="H100" s="735"/>
      <c r="I100" s="729">
        <v>24385470.84</v>
      </c>
      <c r="J100" s="764">
        <v>19632236.37</v>
      </c>
      <c r="K100" s="765">
        <v>4753234.47</v>
      </c>
      <c r="L100" s="619"/>
      <c r="M100" s="790">
        <v>464.66217301829266</v>
      </c>
      <c r="N100" s="791">
        <v>464.63532459233664</v>
      </c>
      <c r="O100" s="792">
        <v>464.7730976826048</v>
      </c>
    </row>
    <row r="101" spans="1:15" ht="15" customHeight="1">
      <c r="A101" s="319">
        <v>85</v>
      </c>
      <c r="B101" s="131"/>
      <c r="C101" s="320" t="s">
        <v>117</v>
      </c>
      <c r="D101" s="322"/>
      <c r="E101" s="764">
        <v>8206</v>
      </c>
      <c r="F101" s="764">
        <v>8206</v>
      </c>
      <c r="G101" s="765">
        <v>0</v>
      </c>
      <c r="H101" s="735"/>
      <c r="I101" s="729">
        <v>7024949.23</v>
      </c>
      <c r="J101" s="764">
        <v>7024949.23</v>
      </c>
      <c r="K101" s="765">
        <v>0</v>
      </c>
      <c r="L101" s="619"/>
      <c r="M101" s="790">
        <v>856.0747294662443</v>
      </c>
      <c r="N101" s="791">
        <v>856.0747294662443</v>
      </c>
      <c r="O101" s="792">
        <v>0</v>
      </c>
    </row>
    <row r="102" spans="1:15" ht="15" customHeight="1">
      <c r="A102" s="319">
        <v>86</v>
      </c>
      <c r="B102" s="131"/>
      <c r="C102" s="320" t="s">
        <v>118</v>
      </c>
      <c r="D102" s="322"/>
      <c r="E102" s="764">
        <v>6650</v>
      </c>
      <c r="F102" s="764">
        <v>6650</v>
      </c>
      <c r="G102" s="765">
        <v>0</v>
      </c>
      <c r="H102" s="735"/>
      <c r="I102" s="729">
        <v>5737673.01</v>
      </c>
      <c r="J102" s="764">
        <v>5737673.01</v>
      </c>
      <c r="K102" s="765">
        <v>0</v>
      </c>
      <c r="L102" s="619"/>
      <c r="M102" s="790">
        <v>862.8079714285714</v>
      </c>
      <c r="N102" s="791">
        <v>862.8079714285714</v>
      </c>
      <c r="O102" s="792">
        <v>0</v>
      </c>
    </row>
    <row r="103" spans="1:15" ht="15" customHeight="1">
      <c r="A103" s="319">
        <v>87</v>
      </c>
      <c r="B103" s="131"/>
      <c r="C103" s="387" t="s">
        <v>498</v>
      </c>
      <c r="D103" s="322"/>
      <c r="E103" s="764">
        <v>1608888</v>
      </c>
      <c r="F103" s="764">
        <v>1608888</v>
      </c>
      <c r="G103" s="765">
        <v>0</v>
      </c>
      <c r="H103" s="735"/>
      <c r="I103" s="729">
        <v>746564160.52</v>
      </c>
      <c r="J103" s="764">
        <v>746564160.52</v>
      </c>
      <c r="K103" s="765">
        <v>0</v>
      </c>
      <c r="L103" s="619"/>
      <c r="M103" s="790">
        <v>464.02494177344846</v>
      </c>
      <c r="N103" s="791">
        <v>464.02494177344846</v>
      </c>
      <c r="O103" s="792">
        <v>0</v>
      </c>
    </row>
    <row r="104" spans="1:15" ht="15" customHeight="1">
      <c r="A104" s="319">
        <v>88</v>
      </c>
      <c r="B104" s="149"/>
      <c r="C104" s="387" t="s">
        <v>499</v>
      </c>
      <c r="D104" s="322"/>
      <c r="E104" s="764">
        <v>1531583</v>
      </c>
      <c r="F104" s="764">
        <v>1531583</v>
      </c>
      <c r="G104" s="765">
        <v>0</v>
      </c>
      <c r="H104" s="735"/>
      <c r="I104" s="729">
        <v>711421973.26</v>
      </c>
      <c r="J104" s="764">
        <v>711421973.26</v>
      </c>
      <c r="K104" s="765">
        <v>0</v>
      </c>
      <c r="L104" s="619"/>
      <c r="M104" s="790">
        <v>464.50109021842104</v>
      </c>
      <c r="N104" s="791">
        <v>464.50109021842104</v>
      </c>
      <c r="O104" s="792">
        <v>0</v>
      </c>
    </row>
    <row r="105" spans="1:15" ht="15" customHeight="1">
      <c r="A105" s="445"/>
      <c r="B105" s="59"/>
      <c r="C105" s="981" t="s">
        <v>646</v>
      </c>
      <c r="D105" s="982"/>
      <c r="E105" s="972">
        <v>3479997</v>
      </c>
      <c r="F105" s="972">
        <v>3332799</v>
      </c>
      <c r="G105" s="972">
        <v>147198</v>
      </c>
      <c r="H105" s="829"/>
      <c r="I105" s="972">
        <v>1621426736.39</v>
      </c>
      <c r="J105" s="972">
        <v>1553065483.75</v>
      </c>
      <c r="K105" s="972">
        <v>68361252.64</v>
      </c>
      <c r="L105" s="614"/>
      <c r="M105" s="983">
        <v>465.92762476232025</v>
      </c>
      <c r="N105" s="983">
        <v>465.99434401834617</v>
      </c>
      <c r="O105" s="983">
        <v>464.41699370915364</v>
      </c>
    </row>
    <row r="106" spans="1:15" ht="22.5" customHeight="1">
      <c r="A106" s="14" t="s">
        <v>234</v>
      </c>
      <c r="D106" s="67"/>
      <c r="E106" s="829"/>
      <c r="F106" s="829"/>
      <c r="G106" s="829"/>
      <c r="H106" s="829"/>
      <c r="I106" s="829"/>
      <c r="J106" s="829"/>
      <c r="K106" s="829"/>
      <c r="L106" s="614"/>
      <c r="M106" s="839"/>
      <c r="N106" s="839"/>
      <c r="O106" s="839"/>
    </row>
    <row r="107" spans="5:15" ht="15" customHeight="1">
      <c r="E107" s="829"/>
      <c r="F107" s="829"/>
      <c r="G107" s="829"/>
      <c r="H107" s="829"/>
      <c r="I107" s="829"/>
      <c r="J107" s="829"/>
      <c r="K107" s="829"/>
      <c r="L107" s="614"/>
      <c r="M107" s="839"/>
      <c r="N107" s="839"/>
      <c r="O107" s="839"/>
    </row>
    <row r="108" spans="1:15" ht="12" customHeight="1">
      <c r="A108"/>
      <c r="B108"/>
      <c r="C108" s="1127" t="s">
        <v>500</v>
      </c>
      <c r="D108" s="1129"/>
      <c r="E108" s="837"/>
      <c r="F108" s="837"/>
      <c r="G108" s="829"/>
      <c r="H108" s="838"/>
      <c r="I108" s="838"/>
      <c r="J108" s="838"/>
      <c r="K108" s="838"/>
      <c r="L108" s="618"/>
      <c r="M108" s="839"/>
      <c r="N108" s="839"/>
      <c r="O108" s="839"/>
    </row>
    <row r="109" spans="1:15" ht="15" customHeight="1">
      <c r="A109" s="68"/>
      <c r="B109" s="65"/>
      <c r="C109" s="65"/>
      <c r="D109" s="67"/>
      <c r="E109" s="837"/>
      <c r="F109" s="837"/>
      <c r="G109" s="837"/>
      <c r="H109" s="836"/>
      <c r="I109" s="838"/>
      <c r="J109" s="838"/>
      <c r="K109" s="838"/>
      <c r="L109" s="618"/>
      <c r="M109" s="843"/>
      <c r="N109" s="843"/>
      <c r="O109" s="839"/>
    </row>
    <row r="110" spans="1:15" ht="15" customHeight="1">
      <c r="A110" s="1208" t="s">
        <v>218</v>
      </c>
      <c r="B110" s="579"/>
      <c r="C110" s="1211" t="s">
        <v>219</v>
      </c>
      <c r="D110" s="1212"/>
      <c r="E110" s="1206" t="s">
        <v>108</v>
      </c>
      <c r="F110" s="1166"/>
      <c r="G110" s="1167"/>
      <c r="H110" s="573"/>
      <c r="I110" s="1165" t="s">
        <v>109</v>
      </c>
      <c r="J110" s="1166"/>
      <c r="K110" s="1167"/>
      <c r="L110" s="573"/>
      <c r="M110" s="1165" t="s">
        <v>146</v>
      </c>
      <c r="N110" s="1166"/>
      <c r="O110" s="1167"/>
    </row>
    <row r="111" spans="1:15" ht="15" customHeight="1">
      <c r="A111" s="1209"/>
      <c r="B111" s="579"/>
      <c r="C111" s="1213"/>
      <c r="D111" s="1214"/>
      <c r="E111" s="1217" t="s">
        <v>129</v>
      </c>
      <c r="F111" s="1191" t="s">
        <v>37</v>
      </c>
      <c r="G111" s="1192"/>
      <c r="H111" s="578"/>
      <c r="I111" s="1147" t="s">
        <v>129</v>
      </c>
      <c r="J111" s="1191" t="s">
        <v>37</v>
      </c>
      <c r="K111" s="1192"/>
      <c r="L111" s="578"/>
      <c r="M111" s="1147" t="s">
        <v>129</v>
      </c>
      <c r="N111" s="1207" t="s">
        <v>37</v>
      </c>
      <c r="O111" s="1187"/>
    </row>
    <row r="112" spans="1:15" ht="15" customHeight="1">
      <c r="A112" s="1210"/>
      <c r="B112" s="579"/>
      <c r="C112" s="1215"/>
      <c r="D112" s="1216"/>
      <c r="E112" s="1218"/>
      <c r="F112" s="907" t="s">
        <v>38</v>
      </c>
      <c r="G112" s="932" t="s">
        <v>39</v>
      </c>
      <c r="H112" s="578"/>
      <c r="I112" s="1148"/>
      <c r="J112" s="907" t="s">
        <v>38</v>
      </c>
      <c r="K112" s="922" t="s">
        <v>39</v>
      </c>
      <c r="L112" s="578"/>
      <c r="M112" s="1148"/>
      <c r="N112" s="933" t="s">
        <v>38</v>
      </c>
      <c r="O112" s="934" t="s">
        <v>39</v>
      </c>
    </row>
    <row r="113" spans="1:15" ht="15" customHeight="1">
      <c r="A113" s="319">
        <v>22</v>
      </c>
      <c r="B113" s="131"/>
      <c r="C113" s="451" t="s">
        <v>512</v>
      </c>
      <c r="D113" s="325"/>
      <c r="E113" s="764">
        <v>1325</v>
      </c>
      <c r="F113" s="764">
        <v>1325</v>
      </c>
      <c r="G113" s="765">
        <v>0</v>
      </c>
      <c r="H113" s="735"/>
      <c r="I113" s="729">
        <v>1254433.48</v>
      </c>
      <c r="J113" s="764">
        <v>1254433.48</v>
      </c>
      <c r="K113" s="765">
        <v>0</v>
      </c>
      <c r="L113" s="619"/>
      <c r="M113" s="790">
        <v>946.7422490566038</v>
      </c>
      <c r="N113" s="791">
        <v>946.7422490566038</v>
      </c>
      <c r="O113" s="792">
        <v>0</v>
      </c>
    </row>
    <row r="114" spans="1:15" ht="15" customHeight="1">
      <c r="A114" s="319">
        <v>26</v>
      </c>
      <c r="B114" s="131"/>
      <c r="C114" s="387" t="s">
        <v>513</v>
      </c>
      <c r="D114" s="322"/>
      <c r="E114" s="764">
        <v>3029</v>
      </c>
      <c r="F114" s="764">
        <v>3029</v>
      </c>
      <c r="G114" s="765">
        <v>0</v>
      </c>
      <c r="H114" s="735"/>
      <c r="I114" s="729">
        <v>2235122.84</v>
      </c>
      <c r="J114" s="764">
        <v>2235122.84</v>
      </c>
      <c r="K114" s="765">
        <v>0</v>
      </c>
      <c r="L114" s="619"/>
      <c r="M114" s="790">
        <v>737.9078375701552</v>
      </c>
      <c r="N114" s="791">
        <v>737.9078375701552</v>
      </c>
      <c r="O114" s="792">
        <v>0</v>
      </c>
    </row>
    <row r="115" spans="1:15" ht="15" customHeight="1">
      <c r="A115" s="319">
        <v>37</v>
      </c>
      <c r="B115" s="131"/>
      <c r="C115" s="387" t="s">
        <v>514</v>
      </c>
      <c r="D115" s="322"/>
      <c r="E115" s="764">
        <v>41</v>
      </c>
      <c r="F115" s="764">
        <v>41</v>
      </c>
      <c r="G115" s="765">
        <v>0</v>
      </c>
      <c r="H115" s="735"/>
      <c r="I115" s="729">
        <v>53944.76</v>
      </c>
      <c r="J115" s="764">
        <v>53944.76</v>
      </c>
      <c r="K115" s="765">
        <v>0</v>
      </c>
      <c r="L115" s="619"/>
      <c r="M115" s="790">
        <v>1315.7258536585366</v>
      </c>
      <c r="N115" s="791">
        <v>1315.7258536585366</v>
      </c>
      <c r="O115" s="792">
        <v>0</v>
      </c>
    </row>
    <row r="116" spans="1:15" ht="15" customHeight="1">
      <c r="A116" s="319">
        <v>38</v>
      </c>
      <c r="B116" s="149"/>
      <c r="C116" s="387" t="s">
        <v>515</v>
      </c>
      <c r="D116" s="322"/>
      <c r="E116" s="764">
        <v>4</v>
      </c>
      <c r="F116" s="764">
        <v>4</v>
      </c>
      <c r="G116" s="765">
        <v>0</v>
      </c>
      <c r="H116" s="735"/>
      <c r="I116" s="729">
        <v>12607.11</v>
      </c>
      <c r="J116" s="764">
        <v>12607.11</v>
      </c>
      <c r="K116" s="765">
        <v>0</v>
      </c>
      <c r="L116" s="619"/>
      <c r="M116" s="790">
        <v>3151.7775</v>
      </c>
      <c r="N116" s="791">
        <v>3151.7775</v>
      </c>
      <c r="O116" s="792">
        <v>0</v>
      </c>
    </row>
    <row r="117" spans="1:15" ht="15" customHeight="1">
      <c r="A117" s="319">
        <v>54</v>
      </c>
      <c r="B117" s="149"/>
      <c r="C117" s="387" t="s">
        <v>518</v>
      </c>
      <c r="D117" s="322"/>
      <c r="E117" s="764">
        <v>9</v>
      </c>
      <c r="F117" s="764">
        <v>9</v>
      </c>
      <c r="G117" s="765">
        <v>0</v>
      </c>
      <c r="H117" s="735"/>
      <c r="I117" s="729">
        <v>10297.77</v>
      </c>
      <c r="J117" s="764">
        <v>10297.77</v>
      </c>
      <c r="K117" s="765">
        <v>0</v>
      </c>
      <c r="L117" s="619"/>
      <c r="M117" s="790">
        <v>1144.1966666666667</v>
      </c>
      <c r="N117" s="791">
        <v>1144.1966666666667</v>
      </c>
      <c r="O117" s="792">
        <v>0</v>
      </c>
    </row>
    <row r="118" spans="1:15" ht="15" customHeight="1">
      <c r="A118" s="319">
        <v>56</v>
      </c>
      <c r="B118" s="149"/>
      <c r="C118" s="387" t="s">
        <v>507</v>
      </c>
      <c r="D118" s="322"/>
      <c r="E118" s="764">
        <v>572</v>
      </c>
      <c r="F118" s="764">
        <v>572</v>
      </c>
      <c r="G118" s="765">
        <v>0</v>
      </c>
      <c r="H118" s="735"/>
      <c r="I118" s="729">
        <v>834444.18</v>
      </c>
      <c r="J118" s="764">
        <v>834444.18</v>
      </c>
      <c r="K118" s="765">
        <v>0</v>
      </c>
      <c r="L118" s="619"/>
      <c r="M118" s="790">
        <v>1458.8184965034966</v>
      </c>
      <c r="N118" s="791">
        <v>1458.8184965034966</v>
      </c>
      <c r="O118" s="792">
        <v>0</v>
      </c>
    </row>
    <row r="119" spans="1:15" ht="15" customHeight="1">
      <c r="A119" s="319">
        <v>58</v>
      </c>
      <c r="B119" s="131"/>
      <c r="C119" s="387" t="s">
        <v>508</v>
      </c>
      <c r="D119" s="322"/>
      <c r="E119" s="764">
        <v>820</v>
      </c>
      <c r="F119" s="764">
        <v>820</v>
      </c>
      <c r="G119" s="765">
        <v>0</v>
      </c>
      <c r="H119" s="735"/>
      <c r="I119" s="729">
        <v>5926962.32</v>
      </c>
      <c r="J119" s="764">
        <v>5926962.32</v>
      </c>
      <c r="K119" s="765">
        <v>0</v>
      </c>
      <c r="L119" s="619"/>
      <c r="M119" s="790">
        <v>7228.002829268293</v>
      </c>
      <c r="N119" s="791">
        <v>7228.002829268293</v>
      </c>
      <c r="O119" s="792">
        <v>0</v>
      </c>
    </row>
    <row r="120" spans="1:15" ht="15" customHeight="1">
      <c r="A120" s="319">
        <v>59</v>
      </c>
      <c r="B120" s="131"/>
      <c r="C120" s="387" t="s">
        <v>509</v>
      </c>
      <c r="D120" s="322"/>
      <c r="E120" s="764">
        <v>746</v>
      </c>
      <c r="F120" s="764">
        <v>746</v>
      </c>
      <c r="G120" s="765">
        <v>0</v>
      </c>
      <c r="H120" s="735"/>
      <c r="I120" s="729">
        <v>4968434</v>
      </c>
      <c r="J120" s="764">
        <v>4968434</v>
      </c>
      <c r="K120" s="765">
        <v>0</v>
      </c>
      <c r="L120" s="619"/>
      <c r="M120" s="790">
        <v>6660.099195710456</v>
      </c>
      <c r="N120" s="791">
        <v>6660.099195710456</v>
      </c>
      <c r="O120" s="792">
        <v>0</v>
      </c>
    </row>
    <row r="121" spans="1:15" ht="15" customHeight="1">
      <c r="A121" s="319">
        <v>60</v>
      </c>
      <c r="B121" s="131"/>
      <c r="C121" s="387" t="s">
        <v>522</v>
      </c>
      <c r="D121" s="322"/>
      <c r="E121" s="764">
        <v>4</v>
      </c>
      <c r="F121" s="764">
        <v>4</v>
      </c>
      <c r="G121" s="765">
        <v>0</v>
      </c>
      <c r="H121" s="735"/>
      <c r="I121" s="729">
        <v>2764</v>
      </c>
      <c r="J121" s="764">
        <v>2764</v>
      </c>
      <c r="K121" s="765">
        <v>0</v>
      </c>
      <c r="L121" s="619"/>
      <c r="M121" s="790">
        <v>691</v>
      </c>
      <c r="N121" s="791">
        <v>691</v>
      </c>
      <c r="O121" s="792">
        <v>0</v>
      </c>
    </row>
    <row r="122" spans="1:15" ht="15" customHeight="1">
      <c r="A122" s="319">
        <v>76</v>
      </c>
      <c r="B122" s="131"/>
      <c r="C122" s="387" t="s">
        <v>510</v>
      </c>
      <c r="D122" s="322"/>
      <c r="E122" s="764">
        <v>0</v>
      </c>
      <c r="F122" s="764">
        <v>0</v>
      </c>
      <c r="G122" s="765">
        <v>0</v>
      </c>
      <c r="H122" s="735"/>
      <c r="I122" s="729">
        <v>0</v>
      </c>
      <c r="J122" s="764">
        <v>0</v>
      </c>
      <c r="K122" s="765">
        <v>0</v>
      </c>
      <c r="L122" s="619"/>
      <c r="M122" s="790">
        <v>0</v>
      </c>
      <c r="N122" s="791">
        <v>0</v>
      </c>
      <c r="O122" s="792">
        <v>0</v>
      </c>
    </row>
    <row r="123" spans="1:15" ht="15" customHeight="1">
      <c r="A123" s="319">
        <v>89</v>
      </c>
      <c r="B123" s="131"/>
      <c r="C123" s="387" t="s">
        <v>511</v>
      </c>
      <c r="D123" s="322"/>
      <c r="E123" s="764">
        <v>60</v>
      </c>
      <c r="F123" s="764">
        <v>60</v>
      </c>
      <c r="G123" s="765">
        <v>0</v>
      </c>
      <c r="H123" s="735"/>
      <c r="I123" s="729">
        <v>26810.64</v>
      </c>
      <c r="J123" s="764">
        <v>26810.64</v>
      </c>
      <c r="K123" s="765">
        <v>0</v>
      </c>
      <c r="L123" s="619"/>
      <c r="M123" s="790">
        <v>446.844</v>
      </c>
      <c r="N123" s="791">
        <v>446.844</v>
      </c>
      <c r="O123" s="792">
        <v>0</v>
      </c>
    </row>
    <row r="124" spans="1:15" ht="15" customHeight="1">
      <c r="A124" s="448">
        <v>96</v>
      </c>
      <c r="B124" s="131"/>
      <c r="C124" s="387" t="s">
        <v>643</v>
      </c>
      <c r="D124" s="624"/>
      <c r="E124" s="764">
        <v>3029</v>
      </c>
      <c r="F124" s="764">
        <v>3029</v>
      </c>
      <c r="G124" s="765">
        <v>0</v>
      </c>
      <c r="H124" s="735"/>
      <c r="I124" s="729">
        <v>2505786.48</v>
      </c>
      <c r="J124" s="764">
        <v>2505786.48</v>
      </c>
      <c r="K124" s="765">
        <v>0</v>
      </c>
      <c r="L124" s="619"/>
      <c r="M124" s="790">
        <v>827.265262462859</v>
      </c>
      <c r="N124" s="791">
        <v>827.265262462859</v>
      </c>
      <c r="O124" s="792">
        <v>0</v>
      </c>
    </row>
    <row r="125" spans="1:15" ht="15" customHeight="1">
      <c r="A125" s="445"/>
      <c r="B125" s="59"/>
      <c r="C125" s="981" t="s">
        <v>647</v>
      </c>
      <c r="D125" s="982"/>
      <c r="E125" s="972">
        <v>9639</v>
      </c>
      <c r="F125" s="972">
        <v>9639</v>
      </c>
      <c r="G125" s="972">
        <v>0</v>
      </c>
      <c r="H125" s="829"/>
      <c r="I125" s="972">
        <v>17831607.580000002</v>
      </c>
      <c r="J125" s="972">
        <v>17831607.580000002</v>
      </c>
      <c r="K125" s="972">
        <v>0</v>
      </c>
      <c r="L125" s="614"/>
      <c r="M125" s="983">
        <v>1849.9437265276483</v>
      </c>
      <c r="N125" s="983">
        <v>1849.9437265276483</v>
      </c>
      <c r="O125" s="983">
        <v>0</v>
      </c>
    </row>
    <row r="126" spans="1:4" ht="23.25" customHeight="1">
      <c r="A126" s="14" t="s">
        <v>234</v>
      </c>
      <c r="D126" s="67"/>
    </row>
    <row r="127" ht="16.5" customHeight="1">
      <c r="F127" s="403"/>
    </row>
    <row r="128" spans="1:20" ht="13.5" customHeight="1">
      <c r="A128" s="64" t="str">
        <f>A1</f>
        <v>Boletim Estatístico da Previdência Social - Vol. 14 Nº 11</v>
      </c>
      <c r="B128" s="18"/>
      <c r="C128" s="18"/>
      <c r="D128" s="18"/>
      <c r="E128" s="18"/>
      <c r="F128" s="18"/>
      <c r="G128" s="18"/>
      <c r="H128" s="18"/>
      <c r="I128" s="18"/>
      <c r="J128" s="18"/>
      <c r="K128" s="18"/>
      <c r="L128" s="18"/>
      <c r="N128" s="159"/>
      <c r="O128" s="161" t="str">
        <f>O1</f>
        <v>Novembro/2009</v>
      </c>
      <c r="P128" s="159"/>
      <c r="Q128" s="18"/>
      <c r="R128" s="18"/>
      <c r="S128" s="159"/>
      <c r="T128" s="159"/>
    </row>
    <row r="129" spans="1:20" ht="11.25" customHeight="1">
      <c r="A129" s="50"/>
      <c r="B129" s="18"/>
      <c r="C129" s="18"/>
      <c r="D129" s="18"/>
      <c r="E129" s="18"/>
      <c r="F129" s="18"/>
      <c r="G129" s="18"/>
      <c r="H129" s="18"/>
      <c r="I129" s="18"/>
      <c r="J129" s="18"/>
      <c r="K129" s="18"/>
      <c r="L129" s="18"/>
      <c r="M129" s="18"/>
      <c r="N129" s="18"/>
      <c r="O129" s="18"/>
      <c r="P129" s="18"/>
      <c r="Q129" s="18"/>
      <c r="R129" s="18"/>
      <c r="S129" s="159"/>
      <c r="T129" s="159"/>
    </row>
    <row r="130" spans="1:20" ht="12.75">
      <c r="A130" s="50"/>
      <c r="B130" s="18"/>
      <c r="C130" s="18"/>
      <c r="D130" s="18"/>
      <c r="E130" s="18"/>
      <c r="F130" s="18"/>
      <c r="G130" s="18"/>
      <c r="H130" s="18"/>
      <c r="I130" s="18"/>
      <c r="J130" s="18"/>
      <c r="K130" s="18"/>
      <c r="L130" s="18"/>
      <c r="M130" s="18"/>
      <c r="N130" s="18"/>
      <c r="O130" s="18"/>
      <c r="P130" s="18"/>
      <c r="Q130" s="18"/>
      <c r="R130" s="18"/>
      <c r="S130" s="159"/>
      <c r="T130" s="159"/>
    </row>
    <row r="131" spans="1:20" ht="12.75">
      <c r="A131" s="50"/>
      <c r="B131" s="18"/>
      <c r="C131" s="18"/>
      <c r="D131" s="18"/>
      <c r="E131" s="18"/>
      <c r="F131" s="18"/>
      <c r="G131" s="18"/>
      <c r="H131" s="18"/>
      <c r="I131" s="18"/>
      <c r="J131" s="18"/>
      <c r="K131" s="18"/>
      <c r="L131" s="18"/>
      <c r="M131" s="18"/>
      <c r="N131" s="18"/>
      <c r="O131" s="18"/>
      <c r="P131" s="18"/>
      <c r="Q131" s="388" t="s">
        <v>353</v>
      </c>
      <c r="R131" s="18"/>
      <c r="S131" s="327" t="s">
        <v>354</v>
      </c>
      <c r="T131" s="18"/>
    </row>
    <row r="132" spans="1:20" ht="12.75">
      <c r="A132" s="50"/>
      <c r="B132" s="18"/>
      <c r="C132" s="18"/>
      <c r="D132" s="18"/>
      <c r="E132" s="18"/>
      <c r="F132" s="18"/>
      <c r="G132" s="18"/>
      <c r="H132" s="18"/>
      <c r="I132" s="18"/>
      <c r="J132" s="18"/>
      <c r="K132" s="18"/>
      <c r="L132" s="18"/>
      <c r="M132" s="18"/>
      <c r="N132" s="18"/>
      <c r="O132" s="18"/>
      <c r="P132" s="18"/>
      <c r="Q132" s="18"/>
      <c r="R132" s="99">
        <f>SUM(R133:R137)</f>
        <v>1</v>
      </c>
      <c r="S132" s="18"/>
      <c r="T132" s="99">
        <f>SUM(T133:T137)</f>
        <v>1.0000000000000002</v>
      </c>
    </row>
    <row r="133" spans="1:20" ht="12.75" customHeight="1">
      <c r="A133" s="50"/>
      <c r="B133" s="18"/>
      <c r="C133" s="18"/>
      <c r="D133" s="18"/>
      <c r="E133" s="18"/>
      <c r="F133" s="18"/>
      <c r="G133" s="18"/>
      <c r="H133" s="18"/>
      <c r="I133" s="18"/>
      <c r="J133" s="18"/>
      <c r="K133" s="18"/>
      <c r="L133" s="18"/>
      <c r="M133" s="18"/>
      <c r="N133" s="18"/>
      <c r="O133" s="18"/>
      <c r="P133" s="18"/>
      <c r="Q133" s="19" t="s">
        <v>191</v>
      </c>
      <c r="R133" s="99">
        <f>'11'!$H$27/100</f>
        <v>0.3438038704261666</v>
      </c>
      <c r="S133" s="1034" t="s">
        <v>8</v>
      </c>
      <c r="T133" s="99">
        <f>'11'!$P$24/100</f>
        <v>0.28233517318639895</v>
      </c>
    </row>
    <row r="134" spans="1:20" ht="12.75" customHeight="1">
      <c r="A134" s="50"/>
      <c r="B134" s="18"/>
      <c r="C134" s="18"/>
      <c r="D134" s="18"/>
      <c r="E134" s="18"/>
      <c r="F134" s="18"/>
      <c r="G134" s="18"/>
      <c r="H134" s="18"/>
      <c r="I134" s="18"/>
      <c r="J134" s="18"/>
      <c r="K134" s="18"/>
      <c r="L134" s="18"/>
      <c r="M134" s="18"/>
      <c r="N134" s="18"/>
      <c r="O134" s="18"/>
      <c r="P134" s="18"/>
      <c r="Q134" s="19" t="s">
        <v>150</v>
      </c>
      <c r="R134" s="99">
        <f>'11'!$H$26/100</f>
        <v>0.2054121509196384</v>
      </c>
      <c r="S134" s="19" t="s">
        <v>150</v>
      </c>
      <c r="T134" s="99">
        <f>'11'!$P$26/100</f>
        <v>0.2645346272734641</v>
      </c>
    </row>
    <row r="135" spans="1:20" ht="12.75" customHeight="1">
      <c r="A135" s="50"/>
      <c r="B135" s="18"/>
      <c r="C135" s="18"/>
      <c r="D135" s="18"/>
      <c r="E135" s="18"/>
      <c r="F135" s="18"/>
      <c r="G135" s="18"/>
      <c r="H135" s="18"/>
      <c r="I135" s="18"/>
      <c r="J135" s="18"/>
      <c r="K135" s="18"/>
      <c r="L135" s="18"/>
      <c r="M135" s="18"/>
      <c r="N135" s="18"/>
      <c r="O135" s="18"/>
      <c r="P135" s="18"/>
      <c r="Q135" s="1034" t="s">
        <v>8</v>
      </c>
      <c r="R135" s="99">
        <f>'11'!$H$24/100</f>
        <v>0.19884776623545342</v>
      </c>
      <c r="S135" s="19" t="s">
        <v>191</v>
      </c>
      <c r="T135" s="99">
        <f>'11'!$P$27/100</f>
        <v>0.24283810328551594</v>
      </c>
    </row>
    <row r="136" spans="1:20" ht="12.75">
      <c r="A136" s="50"/>
      <c r="B136" s="18"/>
      <c r="C136" s="18"/>
      <c r="D136" s="18"/>
      <c r="E136" s="18"/>
      <c r="F136" s="18"/>
      <c r="G136" s="18"/>
      <c r="H136" s="18"/>
      <c r="I136" s="18"/>
      <c r="J136" s="18"/>
      <c r="K136" s="18"/>
      <c r="L136" s="18"/>
      <c r="M136" s="18"/>
      <c r="N136" s="18"/>
      <c r="O136" s="18"/>
      <c r="P136" s="18"/>
      <c r="Q136" s="19" t="s">
        <v>190</v>
      </c>
      <c r="R136" s="99">
        <f>'11'!$H$25/100</f>
        <v>0.1584246476093398</v>
      </c>
      <c r="S136" s="19" t="s">
        <v>190</v>
      </c>
      <c r="T136" s="99">
        <f>'11'!$P$25/100</f>
        <v>0.1968239614586878</v>
      </c>
    </row>
    <row r="137" spans="1:20" ht="12.75">
      <c r="A137" s="50"/>
      <c r="B137" s="18"/>
      <c r="C137" s="18"/>
      <c r="D137" s="18"/>
      <c r="E137" s="18"/>
      <c r="F137" s="18"/>
      <c r="G137" s="18"/>
      <c r="H137" s="18"/>
      <c r="I137" s="18"/>
      <c r="J137" s="18"/>
      <c r="K137" s="18"/>
      <c r="L137" s="18"/>
      <c r="M137" s="18"/>
      <c r="N137" s="18"/>
      <c r="O137" s="18"/>
      <c r="P137" s="18"/>
      <c r="Q137" s="19" t="s">
        <v>192</v>
      </c>
      <c r="R137" s="99">
        <f>'11'!$H$28/100</f>
        <v>0.09351156480940175</v>
      </c>
      <c r="S137" s="19" t="s">
        <v>192</v>
      </c>
      <c r="T137" s="99">
        <f>'11'!$P$28/100</f>
        <v>0.013468134795933274</v>
      </c>
    </row>
    <row r="138" spans="1:20" ht="12.75">
      <c r="A138" s="50"/>
      <c r="B138" s="18"/>
      <c r="C138" s="18"/>
      <c r="D138" s="18"/>
      <c r="E138" s="18"/>
      <c r="F138" s="18"/>
      <c r="G138" s="18"/>
      <c r="H138" s="18"/>
      <c r="I138" s="18"/>
      <c r="J138" s="18"/>
      <c r="K138" s="18"/>
      <c r="L138" s="18"/>
      <c r="M138" s="18"/>
      <c r="N138" s="18"/>
      <c r="O138" s="18"/>
      <c r="P138" s="18"/>
      <c r="Q138" s="18"/>
      <c r="R138" s="18"/>
      <c r="S138" s="159"/>
      <c r="T138" s="159"/>
    </row>
    <row r="139" spans="1:20" ht="12.75">
      <c r="A139" s="50"/>
      <c r="B139" s="18"/>
      <c r="C139" s="18"/>
      <c r="D139" s="18"/>
      <c r="E139" s="18"/>
      <c r="F139" s="18"/>
      <c r="G139" s="18"/>
      <c r="H139" s="18"/>
      <c r="I139" s="18"/>
      <c r="J139" s="18"/>
      <c r="K139" s="18"/>
      <c r="L139" s="18"/>
      <c r="M139" s="18"/>
      <c r="N139" s="18"/>
      <c r="O139" s="18"/>
      <c r="P139" s="18"/>
      <c r="Q139" s="389" t="s">
        <v>355</v>
      </c>
      <c r="R139" s="18"/>
      <c r="S139" s="18"/>
      <c r="T139" s="390" t="s">
        <v>356</v>
      </c>
    </row>
    <row r="140" spans="1:20" ht="12.75">
      <c r="A140" s="50"/>
      <c r="B140" s="18"/>
      <c r="C140" s="18"/>
      <c r="D140" s="18"/>
      <c r="E140" s="18"/>
      <c r="F140" s="18"/>
      <c r="G140" s="18"/>
      <c r="H140" s="18"/>
      <c r="I140" s="18"/>
      <c r="J140" s="18"/>
      <c r="K140" s="18"/>
      <c r="L140" s="18"/>
      <c r="M140" s="18"/>
      <c r="N140" s="18"/>
      <c r="O140" s="18"/>
      <c r="P140" s="18"/>
      <c r="Q140" s="388"/>
      <c r="R140" s="391">
        <f>SUM(R141:R143)</f>
        <v>1</v>
      </c>
      <c r="S140" s="388" t="s">
        <v>357</v>
      </c>
      <c r="T140" s="391">
        <f>SUM(T141:T143)</f>
        <v>1</v>
      </c>
    </row>
    <row r="141" spans="1:20" ht="12.75">
      <c r="A141" s="50"/>
      <c r="B141" s="18"/>
      <c r="C141" s="18"/>
      <c r="D141" s="18"/>
      <c r="E141" s="18"/>
      <c r="F141" s="18"/>
      <c r="G141" s="18"/>
      <c r="H141" s="18"/>
      <c r="I141" s="18"/>
      <c r="J141" s="18"/>
      <c r="K141" s="18"/>
      <c r="L141" s="18"/>
      <c r="M141" s="18"/>
      <c r="N141" s="18"/>
      <c r="O141" s="18"/>
      <c r="P141" s="18"/>
      <c r="Q141" s="392" t="s">
        <v>358</v>
      </c>
      <c r="R141" s="393">
        <f>'11'!G30/100</f>
        <v>0.9024349733634829</v>
      </c>
      <c r="S141" s="392" t="s">
        <v>358</v>
      </c>
      <c r="T141" s="393">
        <f>'11'!O30/100</f>
        <v>0.8991995142661273</v>
      </c>
    </row>
    <row r="142" spans="1:20" ht="12.75">
      <c r="A142" s="50"/>
      <c r="B142" s="18"/>
      <c r="C142" s="18"/>
      <c r="D142" s="18"/>
      <c r="E142" s="18"/>
      <c r="F142" s="18"/>
      <c r="G142" s="18"/>
      <c r="H142" s="18"/>
      <c r="I142" s="18"/>
      <c r="J142" s="18"/>
      <c r="K142" s="18"/>
      <c r="L142" s="18"/>
      <c r="M142" s="18"/>
      <c r="N142" s="18"/>
      <c r="O142" s="18"/>
      <c r="P142" s="18"/>
      <c r="Q142" s="19" t="s">
        <v>153</v>
      </c>
      <c r="R142" s="393">
        <f>'11'!G34/100</f>
        <v>0.09329605743912998</v>
      </c>
      <c r="S142" s="19" t="s">
        <v>153</v>
      </c>
      <c r="T142" s="393">
        <f>'11'!O34/100</f>
        <v>0.092929256060915</v>
      </c>
    </row>
    <row r="143" spans="1:20" ht="12" customHeight="1">
      <c r="A143" s="50"/>
      <c r="B143" s="18"/>
      <c r="C143" s="18"/>
      <c r="D143" s="18"/>
      <c r="E143" s="18"/>
      <c r="F143" s="18"/>
      <c r="G143" s="18"/>
      <c r="H143" s="18"/>
      <c r="I143" s="18"/>
      <c r="J143" s="18"/>
      <c r="K143" s="18"/>
      <c r="L143" s="18"/>
      <c r="M143" s="18"/>
      <c r="N143" s="18"/>
      <c r="O143" s="18"/>
      <c r="P143" s="18"/>
      <c r="Q143" s="19" t="s">
        <v>154</v>
      </c>
      <c r="R143" s="393">
        <f>'11'!G33/100</f>
        <v>0.004268969197387239</v>
      </c>
      <c r="S143" s="19" t="s">
        <v>154</v>
      </c>
      <c r="T143" s="393">
        <f>'11'!O33/100</f>
        <v>0.007871229672957744</v>
      </c>
    </row>
    <row r="144" spans="1:20" ht="12" customHeight="1">
      <c r="A144" s="50"/>
      <c r="B144" s="18"/>
      <c r="C144" s="18"/>
      <c r="D144" s="18"/>
      <c r="E144" s="18"/>
      <c r="F144" s="18"/>
      <c r="G144" s="18"/>
      <c r="H144" s="18"/>
      <c r="I144" s="18"/>
      <c r="J144" s="18"/>
      <c r="K144" s="18"/>
      <c r="L144" s="18"/>
      <c r="M144" s="18"/>
      <c r="N144" s="18"/>
      <c r="O144" s="18"/>
      <c r="P144" s="18"/>
      <c r="Q144" s="18"/>
      <c r="R144" s="18"/>
      <c r="S144" s="159"/>
      <c r="T144" s="159"/>
    </row>
    <row r="145" spans="1:20" ht="12" customHeight="1">
      <c r="A145" s="50"/>
      <c r="B145" s="18"/>
      <c r="C145" s="18"/>
      <c r="D145" s="18"/>
      <c r="E145" s="18"/>
      <c r="F145" s="18"/>
      <c r="G145" s="18"/>
      <c r="H145" s="18"/>
      <c r="I145" s="18"/>
      <c r="J145" s="18"/>
      <c r="K145" s="18"/>
      <c r="L145" s="18"/>
      <c r="M145" s="18"/>
      <c r="N145" s="18"/>
      <c r="O145" s="18"/>
      <c r="P145" s="18"/>
      <c r="Q145" s="358"/>
      <c r="R145" s="18"/>
      <c r="S145" s="358"/>
      <c r="T145" s="159"/>
    </row>
    <row r="146" spans="1:20" ht="12" customHeight="1">
      <c r="A146" s="50"/>
      <c r="B146" s="18"/>
      <c r="C146" s="18"/>
      <c r="D146" s="18"/>
      <c r="E146" s="18"/>
      <c r="F146" s="18"/>
      <c r="G146" s="18"/>
      <c r="H146" s="18"/>
      <c r="I146" s="18"/>
      <c r="J146" s="18"/>
      <c r="K146" s="18"/>
      <c r="L146" s="18"/>
      <c r="M146" s="18"/>
      <c r="N146" s="18"/>
      <c r="O146" s="18"/>
      <c r="P146" s="18"/>
      <c r="Q146" s="159" t="s">
        <v>299</v>
      </c>
      <c r="R146" s="360">
        <f>E87</f>
        <v>23471941</v>
      </c>
      <c r="S146" s="159" t="s">
        <v>299</v>
      </c>
      <c r="T146" s="360">
        <f>I87</f>
        <v>23568440200.53</v>
      </c>
    </row>
    <row r="147" spans="1:20" ht="12" customHeight="1">
      <c r="A147" s="50"/>
      <c r="B147" s="18"/>
      <c r="C147" s="18"/>
      <c r="D147" s="18"/>
      <c r="E147" s="18"/>
      <c r="F147" s="18"/>
      <c r="G147" s="18"/>
      <c r="H147" s="18"/>
      <c r="I147" s="18"/>
      <c r="J147" s="18"/>
      <c r="K147" s="18"/>
      <c r="L147" s="18"/>
      <c r="M147" s="18"/>
      <c r="N147" s="18"/>
      <c r="O147" s="18"/>
      <c r="P147" s="18"/>
      <c r="Q147" s="159" t="s">
        <v>152</v>
      </c>
      <c r="R147" s="360">
        <f>E105</f>
        <v>3479997</v>
      </c>
      <c r="S147" s="159" t="s">
        <v>152</v>
      </c>
      <c r="T147" s="360">
        <f>I105</f>
        <v>1621426736.39</v>
      </c>
    </row>
    <row r="148" spans="1:20" ht="12" customHeight="1">
      <c r="A148" s="50"/>
      <c r="B148" s="18"/>
      <c r="C148" s="18"/>
      <c r="D148" s="18"/>
      <c r="E148" s="18"/>
      <c r="F148" s="18"/>
      <c r="G148" s="18"/>
      <c r="H148" s="18"/>
      <c r="I148" s="18"/>
      <c r="J148" s="18"/>
      <c r="K148" s="18"/>
      <c r="L148" s="18"/>
      <c r="M148" s="18"/>
      <c r="N148" s="18"/>
      <c r="O148" s="18"/>
      <c r="P148" s="18"/>
      <c r="Q148" s="159" t="s">
        <v>489</v>
      </c>
      <c r="R148" s="360">
        <f>E125</f>
        <v>9639</v>
      </c>
      <c r="S148" s="159" t="s">
        <v>489</v>
      </c>
      <c r="T148" s="360">
        <f>I125</f>
        <v>17831607.580000002</v>
      </c>
    </row>
    <row r="149" spans="1:20" ht="12" customHeight="1">
      <c r="A149" s="50"/>
      <c r="B149" s="18"/>
      <c r="C149" s="18"/>
      <c r="D149" s="18"/>
      <c r="E149" s="18"/>
      <c r="F149" s="18"/>
      <c r="G149" s="18"/>
      <c r="H149" s="18"/>
      <c r="I149" s="18"/>
      <c r="J149" s="18"/>
      <c r="K149" s="18"/>
      <c r="L149" s="18"/>
      <c r="M149" s="18"/>
      <c r="N149" s="18"/>
      <c r="O149" s="18"/>
      <c r="P149" s="18"/>
      <c r="Q149" s="19"/>
      <c r="R149" s="393"/>
      <c r="S149" s="19"/>
      <c r="T149" s="393"/>
    </row>
    <row r="150" spans="1:20" ht="12" customHeight="1">
      <c r="A150" s="50"/>
      <c r="B150" s="18"/>
      <c r="C150" s="18"/>
      <c r="D150" s="18"/>
      <c r="E150" s="18"/>
      <c r="F150" s="18"/>
      <c r="G150" s="18"/>
      <c r="H150" s="18"/>
      <c r="I150" s="18"/>
      <c r="J150" s="18"/>
      <c r="K150" s="18"/>
      <c r="L150" s="18"/>
      <c r="M150" s="18"/>
      <c r="N150" s="18"/>
      <c r="O150" s="18"/>
      <c r="P150" s="18"/>
      <c r="Q150" s="159"/>
      <c r="R150" s="393"/>
      <c r="S150" s="159"/>
      <c r="T150" s="393"/>
    </row>
    <row r="151" spans="1:20" ht="12" customHeight="1">
      <c r="A151" s="50"/>
      <c r="B151" s="18"/>
      <c r="C151" s="18"/>
      <c r="D151" s="18"/>
      <c r="E151" s="18"/>
      <c r="F151" s="18"/>
      <c r="G151" s="18"/>
      <c r="H151" s="18"/>
      <c r="I151" s="18"/>
      <c r="J151" s="18"/>
      <c r="K151" s="18"/>
      <c r="L151" s="18"/>
      <c r="M151" s="18"/>
      <c r="N151" s="18"/>
      <c r="O151" s="18"/>
      <c r="P151" s="18"/>
      <c r="Q151" s="159"/>
      <c r="R151" s="393"/>
      <c r="S151" s="159"/>
      <c r="T151" s="393"/>
    </row>
    <row r="152" spans="1:20" ht="12" customHeight="1">
      <c r="A152" s="50"/>
      <c r="B152" s="18"/>
      <c r="C152" s="18"/>
      <c r="D152" s="18"/>
      <c r="E152" s="18"/>
      <c r="F152" s="18"/>
      <c r="G152" s="18"/>
      <c r="H152" s="18"/>
      <c r="I152" s="18"/>
      <c r="J152" s="18"/>
      <c r="K152" s="18"/>
      <c r="L152" s="18"/>
      <c r="M152" s="18"/>
      <c r="N152" s="18"/>
      <c r="O152" s="18"/>
      <c r="P152" s="18"/>
      <c r="Q152" s="19"/>
      <c r="R152" s="393"/>
      <c r="S152" s="19"/>
      <c r="T152" s="393"/>
    </row>
    <row r="153" spans="1:20" ht="12" customHeight="1">
      <c r="A153" s="50"/>
      <c r="B153" s="18"/>
      <c r="C153" s="18"/>
      <c r="D153" s="18"/>
      <c r="E153" s="18"/>
      <c r="F153" s="18"/>
      <c r="G153" s="18"/>
      <c r="H153" s="18"/>
      <c r="I153" s="18"/>
      <c r="J153" s="18"/>
      <c r="K153" s="18"/>
      <c r="L153" s="18"/>
      <c r="M153" s="18"/>
      <c r="N153" s="18"/>
      <c r="O153" s="18"/>
      <c r="P153" s="18"/>
      <c r="Q153" s="18"/>
      <c r="R153" s="393"/>
      <c r="S153" s="159"/>
      <c r="T153" s="393"/>
    </row>
    <row r="154" spans="1:20" ht="12" customHeight="1">
      <c r="A154" s="50"/>
      <c r="B154" s="18"/>
      <c r="C154" s="18"/>
      <c r="D154" s="18"/>
      <c r="E154" s="18"/>
      <c r="F154" s="18"/>
      <c r="G154" s="18"/>
      <c r="H154" s="18"/>
      <c r="I154" s="18"/>
      <c r="J154" s="18"/>
      <c r="K154" s="18"/>
      <c r="L154" s="18"/>
      <c r="M154" s="18"/>
      <c r="N154" s="18"/>
      <c r="O154" s="18"/>
      <c r="P154" s="18"/>
      <c r="Q154" s="159"/>
      <c r="R154" s="159"/>
      <c r="S154" s="159"/>
      <c r="T154" s="159"/>
    </row>
    <row r="155" spans="1:20" ht="12" customHeight="1">
      <c r="A155" s="50"/>
      <c r="B155" s="18"/>
      <c r="C155" s="18"/>
      <c r="D155" s="18"/>
      <c r="E155" s="18"/>
      <c r="F155" s="18"/>
      <c r="G155" s="18"/>
      <c r="H155" s="18"/>
      <c r="I155" s="18"/>
      <c r="J155" s="18"/>
      <c r="K155" s="18"/>
      <c r="L155" s="18"/>
      <c r="M155" s="18"/>
      <c r="N155" s="18"/>
      <c r="O155" s="18"/>
      <c r="P155" s="18"/>
      <c r="Q155" s="159"/>
      <c r="R155" s="159"/>
      <c r="S155" s="159"/>
      <c r="T155" s="159"/>
    </row>
    <row r="156" spans="1:20" ht="12" customHeight="1">
      <c r="A156" s="50"/>
      <c r="B156" s="18"/>
      <c r="C156" s="18"/>
      <c r="D156" s="18"/>
      <c r="E156" s="18"/>
      <c r="F156" s="18"/>
      <c r="G156" s="18"/>
      <c r="H156" s="18"/>
      <c r="I156" s="18"/>
      <c r="J156" s="18"/>
      <c r="K156" s="18"/>
      <c r="L156" s="18"/>
      <c r="M156" s="18"/>
      <c r="N156" s="18"/>
      <c r="O156" s="18"/>
      <c r="P156" s="18"/>
      <c r="Q156" s="159"/>
      <c r="R156" s="159"/>
      <c r="S156" s="159"/>
      <c r="T156" s="159"/>
    </row>
    <row r="157" spans="1:20" ht="12" customHeight="1">
      <c r="A157" s="50"/>
      <c r="B157" s="18"/>
      <c r="C157" s="18"/>
      <c r="D157" s="18"/>
      <c r="E157" s="18"/>
      <c r="F157" s="18"/>
      <c r="G157" s="18"/>
      <c r="H157" s="18"/>
      <c r="I157" s="18"/>
      <c r="J157" s="18"/>
      <c r="K157" s="18"/>
      <c r="L157" s="18"/>
      <c r="M157" s="18"/>
      <c r="N157" s="18"/>
      <c r="O157" s="18"/>
      <c r="P157" s="18"/>
      <c r="Q157" s="159"/>
      <c r="R157" s="159"/>
      <c r="S157" s="159"/>
      <c r="T157" s="159"/>
    </row>
    <row r="158" spans="1:20" ht="12" customHeight="1">
      <c r="A158" s="50"/>
      <c r="B158" s="18"/>
      <c r="C158" s="18"/>
      <c r="D158" s="18"/>
      <c r="E158" s="18"/>
      <c r="F158" s="18"/>
      <c r="G158" s="18"/>
      <c r="H158" s="18"/>
      <c r="I158" s="18"/>
      <c r="J158" s="18"/>
      <c r="K158" s="18"/>
      <c r="L158" s="18"/>
      <c r="M158" s="18"/>
      <c r="N158" s="18"/>
      <c r="O158" s="18"/>
      <c r="P158" s="18"/>
      <c r="Q158" s="159"/>
      <c r="R158" s="159"/>
      <c r="S158" s="159"/>
      <c r="T158" s="159"/>
    </row>
    <row r="159" spans="1:20" ht="11.25" customHeight="1">
      <c r="A159" s="50"/>
      <c r="B159" s="18"/>
      <c r="C159" s="18"/>
      <c r="D159" s="18"/>
      <c r="E159" s="18"/>
      <c r="F159" s="18"/>
      <c r="G159" s="18"/>
      <c r="H159" s="18"/>
      <c r="I159" s="18"/>
      <c r="J159" s="18"/>
      <c r="K159" s="18"/>
      <c r="L159" s="18"/>
      <c r="M159" s="18"/>
      <c r="N159" s="18"/>
      <c r="O159" s="18"/>
      <c r="P159" s="18"/>
      <c r="Q159" s="18"/>
      <c r="R159" s="18"/>
      <c r="S159" s="159"/>
      <c r="T159" s="159"/>
    </row>
    <row r="160" spans="1:20" ht="12.75">
      <c r="A160" s="159"/>
      <c r="B160" s="159"/>
      <c r="C160" s="159"/>
      <c r="D160" s="159"/>
      <c r="E160" s="159"/>
      <c r="F160" s="159"/>
      <c r="G160" s="159"/>
      <c r="H160" s="159"/>
      <c r="I160" s="159"/>
      <c r="J160" s="159"/>
      <c r="K160" s="159"/>
      <c r="L160" s="159"/>
      <c r="M160" s="159"/>
      <c r="N160" s="159"/>
      <c r="O160" s="159"/>
      <c r="P160" s="159"/>
      <c r="Q160" s="159"/>
      <c r="R160" s="159"/>
      <c r="S160" s="159"/>
      <c r="T160" s="159"/>
    </row>
    <row r="161" spans="1:20" ht="12.75">
      <c r="A161" s="159"/>
      <c r="B161" s="159"/>
      <c r="C161" s="159"/>
      <c r="D161" s="159"/>
      <c r="E161" s="159"/>
      <c r="F161" s="159"/>
      <c r="G161" s="159"/>
      <c r="H161" s="159"/>
      <c r="I161" s="159"/>
      <c r="J161" s="159"/>
      <c r="K161" s="159"/>
      <c r="L161" s="159"/>
      <c r="M161" s="159"/>
      <c r="N161" s="159"/>
      <c r="O161" s="159"/>
      <c r="P161" s="159"/>
      <c r="Q161" s="159"/>
      <c r="R161" s="159"/>
      <c r="S161" s="159"/>
      <c r="T161" s="159"/>
    </row>
    <row r="162" spans="1:20" ht="12.75">
      <c r="A162" s="159"/>
      <c r="B162" s="159"/>
      <c r="C162" s="159"/>
      <c r="D162" s="159"/>
      <c r="E162" s="159"/>
      <c r="F162" s="159"/>
      <c r="G162" s="159"/>
      <c r="H162" s="159"/>
      <c r="I162" s="159"/>
      <c r="J162" s="159"/>
      <c r="K162" s="159"/>
      <c r="L162" s="159"/>
      <c r="M162" s="159"/>
      <c r="N162" s="159"/>
      <c r="O162" s="159"/>
      <c r="P162" s="159"/>
      <c r="Q162" s="159"/>
      <c r="R162" s="159"/>
      <c r="S162" s="159"/>
      <c r="T162" s="159"/>
    </row>
    <row r="163" spans="1:20" ht="12.75">
      <c r="A163" s="159"/>
      <c r="B163" s="159"/>
      <c r="C163" s="159"/>
      <c r="D163" s="159"/>
      <c r="E163" s="159"/>
      <c r="F163" s="159"/>
      <c r="G163" s="159"/>
      <c r="H163" s="159"/>
      <c r="I163" s="159"/>
      <c r="J163" s="159"/>
      <c r="K163" s="159"/>
      <c r="L163" s="159"/>
      <c r="M163" s="159"/>
      <c r="N163" s="159"/>
      <c r="O163" s="159"/>
      <c r="P163" s="159"/>
      <c r="Q163" s="159"/>
      <c r="R163" s="159"/>
      <c r="S163" s="159"/>
      <c r="T163" s="159"/>
    </row>
    <row r="164" spans="1:20" ht="12.75">
      <c r="A164" s="159"/>
      <c r="B164" s="159"/>
      <c r="C164" s="159"/>
      <c r="D164" s="159"/>
      <c r="E164" s="159"/>
      <c r="F164" s="159"/>
      <c r="G164" s="159"/>
      <c r="H164" s="159"/>
      <c r="I164" s="159"/>
      <c r="J164" s="159"/>
      <c r="K164" s="159"/>
      <c r="L164" s="159"/>
      <c r="M164" s="159"/>
      <c r="N164" s="159"/>
      <c r="O164" s="159"/>
      <c r="P164" s="159"/>
      <c r="Q164" s="159"/>
      <c r="R164" s="159"/>
      <c r="S164" s="159"/>
      <c r="T164" s="159"/>
    </row>
    <row r="165" spans="1:20" ht="12.75">
      <c r="A165" s="159"/>
      <c r="B165" s="159"/>
      <c r="C165" s="159"/>
      <c r="D165" s="159"/>
      <c r="E165" s="159"/>
      <c r="F165" s="159"/>
      <c r="G165" s="159"/>
      <c r="H165" s="159"/>
      <c r="I165" s="159"/>
      <c r="J165" s="159"/>
      <c r="K165" s="159"/>
      <c r="L165" s="159"/>
      <c r="M165" s="159"/>
      <c r="N165" s="159"/>
      <c r="O165" s="159"/>
      <c r="P165" s="159"/>
      <c r="Q165" s="159"/>
      <c r="R165" s="159"/>
      <c r="S165" s="159"/>
      <c r="T165" s="159"/>
    </row>
    <row r="166" spans="1:20" ht="12.75">
      <c r="A166" s="159"/>
      <c r="B166" s="159"/>
      <c r="C166" s="159"/>
      <c r="D166" s="159"/>
      <c r="E166" s="159"/>
      <c r="F166" s="159"/>
      <c r="G166" s="159"/>
      <c r="H166" s="159"/>
      <c r="I166" s="159"/>
      <c r="J166" s="159"/>
      <c r="K166" s="159"/>
      <c r="L166" s="159"/>
      <c r="M166" s="159"/>
      <c r="N166" s="159"/>
      <c r="O166" s="159"/>
      <c r="P166" s="159"/>
      <c r="Q166" s="159"/>
      <c r="R166" s="159"/>
      <c r="S166" s="159"/>
      <c r="T166" s="159"/>
    </row>
    <row r="167" spans="1:20" ht="12.75">
      <c r="A167" s="159"/>
      <c r="B167" s="159"/>
      <c r="C167" s="159"/>
      <c r="D167" s="159"/>
      <c r="E167" s="159"/>
      <c r="F167" s="159"/>
      <c r="G167" s="159"/>
      <c r="H167" s="159"/>
      <c r="I167" s="159"/>
      <c r="J167" s="159"/>
      <c r="K167" s="159"/>
      <c r="L167" s="159"/>
      <c r="M167" s="159"/>
      <c r="N167" s="159"/>
      <c r="O167" s="159"/>
      <c r="P167" s="159"/>
      <c r="Q167" s="159"/>
      <c r="R167" s="159"/>
      <c r="S167" s="159"/>
      <c r="T167" s="159"/>
    </row>
    <row r="168" spans="1:20" ht="12.75">
      <c r="A168" s="159"/>
      <c r="B168" s="159"/>
      <c r="C168" s="159"/>
      <c r="D168" s="159"/>
      <c r="E168" s="159"/>
      <c r="F168" s="159"/>
      <c r="G168" s="159"/>
      <c r="H168" s="159"/>
      <c r="I168" s="159"/>
      <c r="J168" s="159"/>
      <c r="K168" s="159"/>
      <c r="L168" s="159"/>
      <c r="M168" s="159"/>
      <c r="N168" s="159"/>
      <c r="O168" s="159"/>
      <c r="P168" s="159"/>
      <c r="Q168" s="159"/>
      <c r="R168" s="159"/>
      <c r="S168" s="159"/>
      <c r="T168" s="159"/>
    </row>
    <row r="169" spans="1:20" ht="12.75">
      <c r="A169" s="159"/>
      <c r="B169" s="159"/>
      <c r="C169" s="159"/>
      <c r="D169" s="159"/>
      <c r="E169" s="159"/>
      <c r="F169" s="159"/>
      <c r="G169" s="159"/>
      <c r="H169" s="159"/>
      <c r="I169" s="159"/>
      <c r="J169" s="159"/>
      <c r="K169" s="159"/>
      <c r="L169" s="159"/>
      <c r="M169" s="159"/>
      <c r="N169" s="159"/>
      <c r="O169" s="159"/>
      <c r="P169" s="159"/>
      <c r="Q169" s="159"/>
      <c r="R169" s="159"/>
      <c r="S169" s="159"/>
      <c r="T169" s="159"/>
    </row>
    <row r="170" spans="1:20" ht="12.75">
      <c r="A170" s="159"/>
      <c r="B170" s="159"/>
      <c r="C170" s="159"/>
      <c r="D170" s="159"/>
      <c r="E170" s="159"/>
      <c r="F170" s="159"/>
      <c r="G170" s="159"/>
      <c r="H170" s="159"/>
      <c r="I170" s="159"/>
      <c r="J170" s="159"/>
      <c r="K170" s="159"/>
      <c r="L170" s="159"/>
      <c r="M170" s="159"/>
      <c r="N170" s="159"/>
      <c r="O170" s="159"/>
      <c r="P170" s="159"/>
      <c r="Q170" s="159"/>
      <c r="R170" s="159"/>
      <c r="S170" s="159"/>
      <c r="T170" s="159"/>
    </row>
    <row r="171" spans="1:20" ht="6" customHeight="1">
      <c r="A171" s="159"/>
      <c r="B171" s="159"/>
      <c r="C171" s="159"/>
      <c r="D171" s="159"/>
      <c r="E171" s="159"/>
      <c r="F171" s="159"/>
      <c r="G171" s="159"/>
      <c r="H171" s="159"/>
      <c r="I171" s="159"/>
      <c r="J171" s="159"/>
      <c r="K171" s="159"/>
      <c r="L171" s="159"/>
      <c r="M171" s="159"/>
      <c r="N171" s="159"/>
      <c r="O171" s="159"/>
      <c r="P171" s="159"/>
      <c r="Q171" s="159"/>
      <c r="R171" s="159"/>
      <c r="S171" s="159"/>
      <c r="T171" s="159"/>
    </row>
    <row r="172" ht="12" customHeight="1"/>
    <row r="173" ht="20.25" customHeight="1">
      <c r="F173" s="403"/>
    </row>
  </sheetData>
  <mergeCells count="48">
    <mergeCell ref="A7:A9"/>
    <mergeCell ref="C7:D9"/>
    <mergeCell ref="E8:E9"/>
    <mergeCell ref="I8:I9"/>
    <mergeCell ref="E7:G7"/>
    <mergeCell ref="I7:K7"/>
    <mergeCell ref="F8:G8"/>
    <mergeCell ref="J8:K8"/>
    <mergeCell ref="A45:A47"/>
    <mergeCell ref="C45:D47"/>
    <mergeCell ref="E46:E47"/>
    <mergeCell ref="I46:I47"/>
    <mergeCell ref="A94:A96"/>
    <mergeCell ref="C94:D96"/>
    <mergeCell ref="E95:E96"/>
    <mergeCell ref="I95:I96"/>
    <mergeCell ref="A110:A112"/>
    <mergeCell ref="C110:D112"/>
    <mergeCell ref="E111:E112"/>
    <mergeCell ref="I111:I112"/>
    <mergeCell ref="N8:O8"/>
    <mergeCell ref="C3:D3"/>
    <mergeCell ref="C5:D5"/>
    <mergeCell ref="M111:M112"/>
    <mergeCell ref="M46:M47"/>
    <mergeCell ref="M95:M96"/>
    <mergeCell ref="M8:M9"/>
    <mergeCell ref="M7:O7"/>
    <mergeCell ref="E45:G45"/>
    <mergeCell ref="I45:K45"/>
    <mergeCell ref="M45:O45"/>
    <mergeCell ref="F46:G46"/>
    <mergeCell ref="J46:K46"/>
    <mergeCell ref="N46:O46"/>
    <mergeCell ref="M94:O94"/>
    <mergeCell ref="F95:G95"/>
    <mergeCell ref="J95:K95"/>
    <mergeCell ref="N95:O95"/>
    <mergeCell ref="M110:O110"/>
    <mergeCell ref="F111:G111"/>
    <mergeCell ref="J111:K111"/>
    <mergeCell ref="N111:O111"/>
    <mergeCell ref="C92:D92"/>
    <mergeCell ref="C108:D108"/>
    <mergeCell ref="E110:G110"/>
    <mergeCell ref="I110:K110"/>
    <mergeCell ref="E94:G94"/>
    <mergeCell ref="I94:K94"/>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2" r:id="rId2"/>
  <rowBreaks count="3" manualBreakCount="3">
    <brk id="41" max="14" man="1"/>
    <brk id="89" max="14" man="1"/>
    <brk id="127" max="14"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W47"/>
  <sheetViews>
    <sheetView showGridLines="0" workbookViewId="0" topLeftCell="B4">
      <selection activeCell="E9" sqref="E9:W37"/>
    </sheetView>
  </sheetViews>
  <sheetFormatPr defaultColWidth="9.140625" defaultRowHeight="12.75"/>
  <cols>
    <col min="1" max="1" width="5.7109375" style="65" customWidth="1"/>
    <col min="2" max="2" width="0.85546875" style="65" customWidth="1"/>
    <col min="3" max="3" width="17.57421875" style="65" customWidth="1"/>
    <col min="4" max="4" width="0.85546875" style="65" customWidth="1"/>
    <col min="5" max="5" width="6.57421875" style="65" bestFit="1" customWidth="1"/>
    <col min="6" max="7" width="5.7109375" style="65" customWidth="1"/>
    <col min="8" max="8" width="5.57421875" style="65" customWidth="1"/>
    <col min="9" max="9" width="8.7109375" style="65" customWidth="1"/>
    <col min="10" max="11" width="9.00390625" style="65" customWidth="1"/>
    <col min="12" max="12" width="0.85546875" style="65" customWidth="1"/>
    <col min="13" max="13" width="9.57421875" style="65" bestFit="1" customWidth="1"/>
    <col min="14" max="16" width="5.7109375" style="65" customWidth="1"/>
    <col min="17" max="17" width="8.7109375" style="65" customWidth="1"/>
    <col min="18" max="19" width="10.8515625" style="65" customWidth="1"/>
    <col min="20" max="20" width="0.85546875" style="65" customWidth="1"/>
    <col min="21" max="21" width="6.8515625" style="65" customWidth="1"/>
    <col min="22" max="23" width="7.00390625" style="65" customWidth="1"/>
    <col min="24" max="16384" width="11.421875" style="65" customWidth="1"/>
  </cols>
  <sheetData>
    <row r="1" spans="1:23" s="45" customFormat="1" ht="16.5" customHeight="1">
      <c r="A1" s="64" t="str">
        <f>'01'!A1</f>
        <v>Boletim Estatístico da Previdência Social - Vol. 14 Nº 11</v>
      </c>
      <c r="B1" s="64"/>
      <c r="C1" s="351"/>
      <c r="Q1" s="18"/>
      <c r="W1" s="161" t="str">
        <f>'16'!O1</f>
        <v>Novembro/2009</v>
      </c>
    </row>
    <row r="2" spans="4:17" ht="9" customHeight="1">
      <c r="D2" s="67"/>
      <c r="E2" s="1"/>
      <c r="F2" s="1"/>
      <c r="G2" s="1"/>
      <c r="H2" s="1"/>
      <c r="I2" s="2"/>
      <c r="J2" s="67"/>
      <c r="K2" s="2"/>
      <c r="L2" s="66"/>
      <c r="M2" s="2"/>
      <c r="N2" s="66"/>
      <c r="O2" s="2"/>
      <c r="P2" s="67"/>
      <c r="Q2" s="66"/>
    </row>
    <row r="3" spans="1:17" ht="18" customHeight="1">
      <c r="A3" s="900" t="s">
        <v>624</v>
      </c>
      <c r="B3" s="171"/>
      <c r="C3" s="1134" t="s">
        <v>766</v>
      </c>
      <c r="D3" s="1128"/>
      <c r="E3" s="1128"/>
      <c r="F3" s="1128"/>
      <c r="G3" s="1128"/>
      <c r="H3" s="1128"/>
      <c r="I3" s="1128"/>
      <c r="J3" s="1128"/>
      <c r="K3" s="1128"/>
      <c r="L3" s="1128"/>
      <c r="M3" s="1129"/>
      <c r="N3" s="354"/>
      <c r="O3" s="66"/>
      <c r="P3" s="69"/>
      <c r="Q3" s="27"/>
    </row>
    <row r="4" spans="1:17" ht="9" customHeight="1">
      <c r="A4" s="68"/>
      <c r="B4" s="68"/>
      <c r="C4" s="68"/>
      <c r="D4" s="67"/>
      <c r="E4" s="1"/>
      <c r="F4" s="1"/>
      <c r="G4" s="1"/>
      <c r="H4" s="1"/>
      <c r="I4" s="2"/>
      <c r="J4" s="67"/>
      <c r="K4" s="2"/>
      <c r="L4" s="2"/>
      <c r="M4" s="2"/>
      <c r="N4" s="2"/>
      <c r="O4" s="2"/>
      <c r="P4" s="67"/>
      <c r="Q4" s="2"/>
    </row>
    <row r="5" spans="1:23" ht="15" customHeight="1">
      <c r="A5" s="1231" t="s">
        <v>211</v>
      </c>
      <c r="B5" s="1231"/>
      <c r="C5" s="1231"/>
      <c r="D5" s="573"/>
      <c r="E5" s="1234" t="s">
        <v>108</v>
      </c>
      <c r="F5" s="1235"/>
      <c r="G5" s="1235"/>
      <c r="H5" s="1235"/>
      <c r="I5" s="1235"/>
      <c r="J5" s="1235"/>
      <c r="K5" s="1236"/>
      <c r="L5" s="573"/>
      <c r="M5" s="1165" t="s">
        <v>109</v>
      </c>
      <c r="N5" s="1166"/>
      <c r="O5" s="1166"/>
      <c r="P5" s="1166"/>
      <c r="Q5" s="1166"/>
      <c r="R5" s="1166"/>
      <c r="S5" s="1167"/>
      <c r="T5" s="573"/>
      <c r="U5" s="1165" t="s">
        <v>146</v>
      </c>
      <c r="V5" s="1166"/>
      <c r="W5" s="1167"/>
    </row>
    <row r="6" spans="1:23" ht="26.25" customHeight="1">
      <c r="A6" s="1231"/>
      <c r="B6" s="1231"/>
      <c r="C6" s="1231"/>
      <c r="D6" s="573"/>
      <c r="E6" s="1147" t="s">
        <v>129</v>
      </c>
      <c r="F6" s="1149" t="s">
        <v>215</v>
      </c>
      <c r="G6" s="1149" t="s">
        <v>212</v>
      </c>
      <c r="H6" s="1149" t="s">
        <v>213</v>
      </c>
      <c r="I6" s="1149" t="s">
        <v>214</v>
      </c>
      <c r="J6" s="1191" t="s">
        <v>37</v>
      </c>
      <c r="K6" s="1192"/>
      <c r="L6" s="573"/>
      <c r="M6" s="1147" t="s">
        <v>129</v>
      </c>
      <c r="N6" s="1149" t="s">
        <v>215</v>
      </c>
      <c r="O6" s="1149" t="s">
        <v>212</v>
      </c>
      <c r="P6" s="1149" t="s">
        <v>213</v>
      </c>
      <c r="Q6" s="1149" t="s">
        <v>214</v>
      </c>
      <c r="R6" s="1191" t="s">
        <v>37</v>
      </c>
      <c r="S6" s="1192"/>
      <c r="T6" s="573"/>
      <c r="U6" s="1151" t="s">
        <v>48</v>
      </c>
      <c r="V6" s="1191" t="s">
        <v>37</v>
      </c>
      <c r="W6" s="1192"/>
    </row>
    <row r="7" spans="1:23" ht="38.25" customHeight="1">
      <c r="A7" s="1231"/>
      <c r="B7" s="1231"/>
      <c r="C7" s="1231"/>
      <c r="D7" s="573"/>
      <c r="E7" s="1148"/>
      <c r="F7" s="1150"/>
      <c r="G7" s="1150"/>
      <c r="H7" s="1150"/>
      <c r="I7" s="1150"/>
      <c r="J7" s="907" t="s">
        <v>38</v>
      </c>
      <c r="K7" s="906" t="s">
        <v>39</v>
      </c>
      <c r="L7" s="573"/>
      <c r="M7" s="1148"/>
      <c r="N7" s="1150"/>
      <c r="O7" s="1150"/>
      <c r="P7" s="1150"/>
      <c r="Q7" s="1150"/>
      <c r="R7" s="907" t="s">
        <v>38</v>
      </c>
      <c r="S7" s="906" t="s">
        <v>39</v>
      </c>
      <c r="T7" s="573"/>
      <c r="U7" s="1152"/>
      <c r="V7" s="907" t="s">
        <v>38</v>
      </c>
      <c r="W7" s="906" t="s">
        <v>39</v>
      </c>
    </row>
    <row r="8" spans="1:23" ht="6" customHeight="1">
      <c r="A8" s="9"/>
      <c r="B8" s="9"/>
      <c r="C8" s="9"/>
      <c r="D8" s="29"/>
      <c r="E8" s="3"/>
      <c r="F8" s="3"/>
      <c r="G8" s="3"/>
      <c r="H8" s="3"/>
      <c r="I8" s="3"/>
      <c r="J8" s="3"/>
      <c r="K8" s="3"/>
      <c r="L8" s="29"/>
      <c r="M8" s="66"/>
      <c r="N8" s="66"/>
      <c r="O8" s="66"/>
      <c r="P8" s="66"/>
      <c r="Q8" s="66"/>
      <c r="R8" s="66"/>
      <c r="S8" s="66"/>
      <c r="T8" s="29"/>
      <c r="U8" s="67"/>
      <c r="V8" s="67"/>
      <c r="W8" s="67"/>
    </row>
    <row r="9" spans="1:23" s="58" customFormat="1" ht="11.25" customHeight="1">
      <c r="A9" s="242" t="s">
        <v>48</v>
      </c>
      <c r="B9" s="243"/>
      <c r="C9" s="261"/>
      <c r="D9" s="138"/>
      <c r="E9" s="717">
        <v>450687</v>
      </c>
      <c r="F9" s="813">
        <v>100</v>
      </c>
      <c r="G9" s="711"/>
      <c r="H9" s="711"/>
      <c r="I9" s="814">
        <v>-10.72358177733934</v>
      </c>
      <c r="J9" s="720">
        <v>372123</v>
      </c>
      <c r="K9" s="721">
        <v>78564</v>
      </c>
      <c r="L9" s="844"/>
      <c r="M9" s="717">
        <v>331902127.37</v>
      </c>
      <c r="N9" s="813">
        <v>100</v>
      </c>
      <c r="O9" s="711"/>
      <c r="P9" s="711"/>
      <c r="Q9" s="814">
        <v>-10.084116213067428</v>
      </c>
      <c r="R9" s="720">
        <v>296602785.67</v>
      </c>
      <c r="S9" s="721">
        <v>35299341.7</v>
      </c>
      <c r="T9" s="138"/>
      <c r="U9" s="739">
        <v>736.4359907652096</v>
      </c>
      <c r="V9" s="711">
        <v>797.0557736823578</v>
      </c>
      <c r="W9" s="740">
        <v>449.3068288274528</v>
      </c>
    </row>
    <row r="10" spans="1:23" s="58" customFormat="1" ht="11.25" customHeight="1">
      <c r="A10" s="245" t="s">
        <v>293</v>
      </c>
      <c r="B10" s="116"/>
      <c r="C10" s="262"/>
      <c r="D10" s="138"/>
      <c r="E10" s="727">
        <v>438612</v>
      </c>
      <c r="F10" s="815">
        <v>97.32075697768074</v>
      </c>
      <c r="G10" s="712">
        <v>100</v>
      </c>
      <c r="H10" s="712"/>
      <c r="I10" s="816">
        <v>-10.999011803570092</v>
      </c>
      <c r="J10" s="731">
        <v>361156</v>
      </c>
      <c r="K10" s="732">
        <v>77456</v>
      </c>
      <c r="L10" s="844"/>
      <c r="M10" s="727">
        <v>326228099.35</v>
      </c>
      <c r="N10" s="815">
        <v>98.29045144574363</v>
      </c>
      <c r="O10" s="712">
        <v>100</v>
      </c>
      <c r="P10" s="712"/>
      <c r="Q10" s="816">
        <v>-10.24507799842629</v>
      </c>
      <c r="R10" s="731">
        <v>291443977.65000004</v>
      </c>
      <c r="S10" s="732">
        <v>34784121.7</v>
      </c>
      <c r="T10" s="138"/>
      <c r="U10" s="741">
        <v>743.7737666776103</v>
      </c>
      <c r="V10" s="712">
        <v>806.9753171759573</v>
      </c>
      <c r="W10" s="742">
        <v>449.08233965089863</v>
      </c>
    </row>
    <row r="11" spans="1:23" s="73" customFormat="1" ht="11.25" customHeight="1">
      <c r="A11" s="263" t="s">
        <v>128</v>
      </c>
      <c r="B11" s="116"/>
      <c r="C11" s="262"/>
      <c r="D11" s="141"/>
      <c r="E11" s="727">
        <v>382208</v>
      </c>
      <c r="F11" s="712">
        <v>84.8056411655983</v>
      </c>
      <c r="G11" s="712">
        <v>87.14034271748152</v>
      </c>
      <c r="H11" s="712">
        <v>100</v>
      </c>
      <c r="I11" s="816">
        <v>-11.173911426765326</v>
      </c>
      <c r="J11" s="731">
        <v>308261</v>
      </c>
      <c r="K11" s="732">
        <v>73947</v>
      </c>
      <c r="L11" s="845"/>
      <c r="M11" s="727">
        <v>279938750.43</v>
      </c>
      <c r="N11" s="712">
        <v>84.34376502743174</v>
      </c>
      <c r="O11" s="712">
        <v>85.81074131497863</v>
      </c>
      <c r="P11" s="712">
        <v>100</v>
      </c>
      <c r="Q11" s="816">
        <v>-10.432858281458968</v>
      </c>
      <c r="R11" s="731">
        <v>246784077.55</v>
      </c>
      <c r="S11" s="732">
        <v>33154672.880000003</v>
      </c>
      <c r="T11" s="141"/>
      <c r="U11" s="741">
        <v>732.425146595571</v>
      </c>
      <c r="V11" s="712">
        <v>800.5686011204791</v>
      </c>
      <c r="W11" s="742">
        <v>448.3572407264663</v>
      </c>
    </row>
    <row r="12" spans="1:23" ht="11.25" customHeight="1">
      <c r="A12" s="264" t="s">
        <v>149</v>
      </c>
      <c r="B12" s="6"/>
      <c r="C12" s="265"/>
      <c r="D12" s="14"/>
      <c r="E12" s="718">
        <v>36782</v>
      </c>
      <c r="F12" s="713">
        <v>8.161318165378633</v>
      </c>
      <c r="G12" s="713">
        <v>8.385999471058703</v>
      </c>
      <c r="H12" s="713">
        <v>9.623555760214334</v>
      </c>
      <c r="I12" s="817">
        <v>-2.7600063448421697</v>
      </c>
      <c r="J12" s="722">
        <v>23364</v>
      </c>
      <c r="K12" s="723">
        <v>13418</v>
      </c>
      <c r="L12" s="846"/>
      <c r="M12" s="718">
        <v>23826698.060000002</v>
      </c>
      <c r="N12" s="713">
        <v>7.178832582003405</v>
      </c>
      <c r="O12" s="713">
        <v>7.303692755919555</v>
      </c>
      <c r="P12" s="713">
        <v>8.511396876424216</v>
      </c>
      <c r="Q12" s="817">
        <v>-11.358552278592605</v>
      </c>
      <c r="R12" s="722">
        <v>17741478.67</v>
      </c>
      <c r="S12" s="723">
        <v>6085219.39</v>
      </c>
      <c r="T12" s="14"/>
      <c r="U12" s="743">
        <v>647.7814708281226</v>
      </c>
      <c r="V12" s="713">
        <v>759.3510815784969</v>
      </c>
      <c r="W12" s="744">
        <v>453.51165523923083</v>
      </c>
    </row>
    <row r="13" spans="1:23" ht="11.25" customHeight="1">
      <c r="A13" s="232" t="s">
        <v>187</v>
      </c>
      <c r="B13" s="6"/>
      <c r="C13" s="265"/>
      <c r="D13" s="14"/>
      <c r="E13" s="718">
        <v>18631</v>
      </c>
      <c r="F13" s="713">
        <v>4.133911117915537</v>
      </c>
      <c r="G13" s="713">
        <v>4.247717800698568</v>
      </c>
      <c r="H13" s="713">
        <v>4.874570914266577</v>
      </c>
      <c r="I13" s="817">
        <v>-2.8319599457598876</v>
      </c>
      <c r="J13" s="722">
        <v>6773</v>
      </c>
      <c r="K13" s="723">
        <v>11858</v>
      </c>
      <c r="L13" s="846"/>
      <c r="M13" s="718">
        <v>8816361.99</v>
      </c>
      <c r="N13" s="713">
        <v>2.656313793424903</v>
      </c>
      <c r="O13" s="713">
        <v>2.702514592570764</v>
      </c>
      <c r="P13" s="713">
        <v>3.1493896348603485</v>
      </c>
      <c r="Q13" s="817">
        <v>-2.659290875706355</v>
      </c>
      <c r="R13" s="722">
        <v>3450382.29</v>
      </c>
      <c r="S13" s="723">
        <v>5365979.7</v>
      </c>
      <c r="T13" s="14"/>
      <c r="U13" s="743">
        <v>473.20927432773334</v>
      </c>
      <c r="V13" s="713">
        <v>509.4319046212904</v>
      </c>
      <c r="W13" s="744">
        <v>452.51979254511724</v>
      </c>
    </row>
    <row r="14" spans="1:23" ht="11.25" customHeight="1">
      <c r="A14" s="232" t="s">
        <v>188</v>
      </c>
      <c r="B14" s="6"/>
      <c r="C14" s="265"/>
      <c r="D14" s="14"/>
      <c r="E14" s="718">
        <v>9840</v>
      </c>
      <c r="F14" s="713">
        <v>2.1833334442750734</v>
      </c>
      <c r="G14" s="713">
        <v>2.24344067193784</v>
      </c>
      <c r="H14" s="713">
        <v>2.574514400535834</v>
      </c>
      <c r="I14" s="817">
        <v>-2.371266990772891</v>
      </c>
      <c r="J14" s="722">
        <v>8294</v>
      </c>
      <c r="K14" s="723">
        <v>1546</v>
      </c>
      <c r="L14" s="846"/>
      <c r="M14" s="718">
        <v>5586655.22</v>
      </c>
      <c r="N14" s="713">
        <v>1.6832236853281966</v>
      </c>
      <c r="O14" s="713">
        <v>1.7124996991771242</v>
      </c>
      <c r="P14" s="713">
        <v>1.9956705570124238</v>
      </c>
      <c r="Q14" s="817">
        <v>-6.156215074229509</v>
      </c>
      <c r="R14" s="722">
        <v>4879558.08</v>
      </c>
      <c r="S14" s="723">
        <v>707097.14</v>
      </c>
      <c r="T14" s="14"/>
      <c r="U14" s="743">
        <v>567.7495142276423</v>
      </c>
      <c r="V14" s="713">
        <v>588.3238582107548</v>
      </c>
      <c r="W14" s="744">
        <v>457.3720181112549</v>
      </c>
    </row>
    <row r="15" spans="1:23" ht="11.25" customHeight="1">
      <c r="A15" s="232" t="s">
        <v>207</v>
      </c>
      <c r="B15" s="6"/>
      <c r="C15" s="265"/>
      <c r="D15" s="14"/>
      <c r="E15" s="718">
        <v>8311</v>
      </c>
      <c r="F15" s="713">
        <v>1.844073603188022</v>
      </c>
      <c r="G15" s="713">
        <v>1.894840998422296</v>
      </c>
      <c r="H15" s="713">
        <v>2.1744704454119224</v>
      </c>
      <c r="I15" s="817">
        <v>-3.0561063804969035</v>
      </c>
      <c r="J15" s="722">
        <v>8297</v>
      </c>
      <c r="K15" s="723">
        <v>14</v>
      </c>
      <c r="L15" s="846"/>
      <c r="M15" s="718">
        <v>9423680.850000001</v>
      </c>
      <c r="N15" s="713">
        <v>2.839295103250305</v>
      </c>
      <c r="O15" s="713">
        <v>2.888678464171667</v>
      </c>
      <c r="P15" s="713">
        <v>3.3663366845514435</v>
      </c>
      <c r="Q15" s="817">
        <v>-20.605900799447376</v>
      </c>
      <c r="R15" s="722">
        <v>9411538.3</v>
      </c>
      <c r="S15" s="723">
        <v>12142.55</v>
      </c>
      <c r="T15" s="14"/>
      <c r="U15" s="743">
        <v>1133.880501744676</v>
      </c>
      <c r="V15" s="713">
        <v>1134.3302760033748</v>
      </c>
      <c r="W15" s="744">
        <v>867.325</v>
      </c>
    </row>
    <row r="16" spans="1:23" ht="11.25" customHeight="1">
      <c r="A16" s="264" t="s">
        <v>178</v>
      </c>
      <c r="B16" s="6"/>
      <c r="C16" s="265"/>
      <c r="D16" s="14"/>
      <c r="E16" s="718">
        <v>17260</v>
      </c>
      <c r="F16" s="713">
        <v>3.8297088666857486</v>
      </c>
      <c r="G16" s="713">
        <v>3.9351408534194228</v>
      </c>
      <c r="H16" s="713">
        <v>4.515865706630944</v>
      </c>
      <c r="I16" s="817">
        <v>6.879682952504806</v>
      </c>
      <c r="J16" s="722">
        <v>11719</v>
      </c>
      <c r="K16" s="723">
        <v>5541</v>
      </c>
      <c r="L16" s="846"/>
      <c r="M16" s="718">
        <v>8437288.39</v>
      </c>
      <c r="N16" s="713">
        <v>2.542101328743285</v>
      </c>
      <c r="O16" s="713">
        <v>2.5863156505558695</v>
      </c>
      <c r="P16" s="713">
        <v>3.0139765848921956</v>
      </c>
      <c r="Q16" s="817">
        <v>8.927951593386085</v>
      </c>
      <c r="R16" s="722">
        <v>5972352.76</v>
      </c>
      <c r="S16" s="723">
        <v>2464935.63</v>
      </c>
      <c r="T16" s="14"/>
      <c r="U16" s="743">
        <v>488.83478505214373</v>
      </c>
      <c r="V16" s="713">
        <v>509.6298967488693</v>
      </c>
      <c r="W16" s="744">
        <v>444.85393069842985</v>
      </c>
    </row>
    <row r="17" spans="1:23" ht="11.25" customHeight="1">
      <c r="A17" s="264" t="s">
        <v>584</v>
      </c>
      <c r="B17" s="6"/>
      <c r="C17" s="265"/>
      <c r="D17" s="14"/>
      <c r="E17" s="718">
        <v>283360</v>
      </c>
      <c r="F17" s="713">
        <v>62.87290292375862</v>
      </c>
      <c r="G17" s="713">
        <v>64.60379560978724</v>
      </c>
      <c r="H17" s="713">
        <v>74.13764233087743</v>
      </c>
      <c r="I17" s="817">
        <v>-9.1413381900734</v>
      </c>
      <c r="J17" s="722">
        <v>255643</v>
      </c>
      <c r="K17" s="723">
        <v>27717</v>
      </c>
      <c r="L17" s="846"/>
      <c r="M17" s="718">
        <v>225586840.70999998</v>
      </c>
      <c r="N17" s="713">
        <v>67.96788031988685</v>
      </c>
      <c r="O17" s="713">
        <v>69.15003372164298</v>
      </c>
      <c r="P17" s="713">
        <v>80.58435652923622</v>
      </c>
      <c r="Q17" s="817">
        <v>-8.79242152787133</v>
      </c>
      <c r="R17" s="722">
        <v>212700085.91</v>
      </c>
      <c r="S17" s="723">
        <v>12886754.799999999</v>
      </c>
      <c r="T17" s="14"/>
      <c r="U17" s="743">
        <v>796.1139211956521</v>
      </c>
      <c r="V17" s="713">
        <v>832.0199884604702</v>
      </c>
      <c r="W17" s="744">
        <v>464.94046253202004</v>
      </c>
    </row>
    <row r="18" spans="1:23" ht="11.25" customHeight="1">
      <c r="A18" s="232" t="s">
        <v>581</v>
      </c>
      <c r="B18" s="6"/>
      <c r="C18" s="265"/>
      <c r="D18" s="14"/>
      <c r="E18" s="718">
        <v>282976</v>
      </c>
      <c r="F18" s="713">
        <v>62.787699667396666</v>
      </c>
      <c r="G18" s="713">
        <v>64.5162467055165</v>
      </c>
      <c r="H18" s="713">
        <v>74.03717347622238</v>
      </c>
      <c r="I18" s="817">
        <v>-9.117595105422893</v>
      </c>
      <c r="J18" s="722">
        <v>255318</v>
      </c>
      <c r="K18" s="723">
        <v>27658</v>
      </c>
      <c r="L18" s="846"/>
      <c r="M18" s="718">
        <v>225382227.28</v>
      </c>
      <c r="N18" s="713">
        <v>67.906231594818</v>
      </c>
      <c r="O18" s="713">
        <v>69.0873127511295</v>
      </c>
      <c r="P18" s="713">
        <v>80.5112643154267</v>
      </c>
      <c r="Q18" s="817">
        <v>-8.771709089765512</v>
      </c>
      <c r="R18" s="722">
        <v>212517721.26</v>
      </c>
      <c r="S18" s="723">
        <v>12864506.02</v>
      </c>
      <c r="T18" s="14"/>
      <c r="U18" s="743">
        <v>796.4711752233405</v>
      </c>
      <c r="V18" s="713">
        <v>832.3648205766925</v>
      </c>
      <c r="W18" s="744">
        <v>465.12784800057847</v>
      </c>
    </row>
    <row r="19" spans="1:23" ht="11.25" customHeight="1">
      <c r="A19" s="232" t="s">
        <v>582</v>
      </c>
      <c r="B19" s="6"/>
      <c r="C19" s="265"/>
      <c r="D19" s="14"/>
      <c r="E19" s="718">
        <v>64</v>
      </c>
      <c r="F19" s="713">
        <v>0.014200542726992347</v>
      </c>
      <c r="G19" s="713">
        <v>0.014591484045124165</v>
      </c>
      <c r="H19" s="713">
        <v>0.016744809109176154</v>
      </c>
      <c r="I19" s="817">
        <v>-28.888888888888886</v>
      </c>
      <c r="J19" s="722">
        <v>42</v>
      </c>
      <c r="K19" s="723">
        <v>22</v>
      </c>
      <c r="L19" s="846"/>
      <c r="M19" s="718">
        <v>26418.04</v>
      </c>
      <c r="N19" s="713">
        <v>0.007959587426973473</v>
      </c>
      <c r="O19" s="713">
        <v>0.008098027132744597</v>
      </c>
      <c r="P19" s="713">
        <v>0.009437078632172417</v>
      </c>
      <c r="Q19" s="817">
        <v>-31.727827600233415</v>
      </c>
      <c r="R19" s="722">
        <v>21429.54</v>
      </c>
      <c r="S19" s="723">
        <v>4988.5</v>
      </c>
      <c r="T19" s="14"/>
      <c r="U19" s="743">
        <v>412.781875</v>
      </c>
      <c r="V19" s="713">
        <v>510.2271428571429</v>
      </c>
      <c r="W19" s="744">
        <v>226.75</v>
      </c>
    </row>
    <row r="20" spans="1:23" ht="11.25" customHeight="1">
      <c r="A20" s="232" t="s">
        <v>583</v>
      </c>
      <c r="B20" s="6"/>
      <c r="C20" s="265"/>
      <c r="D20" s="14"/>
      <c r="E20" s="718">
        <v>320</v>
      </c>
      <c r="F20" s="713">
        <v>0.07100271363496173</v>
      </c>
      <c r="G20" s="713">
        <v>0.07295742022562082</v>
      </c>
      <c r="H20" s="713">
        <v>0.08372404554588078</v>
      </c>
      <c r="I20" s="817">
        <v>-22.705314009661837</v>
      </c>
      <c r="J20" s="722">
        <v>283</v>
      </c>
      <c r="K20" s="723">
        <v>37</v>
      </c>
      <c r="L20" s="846"/>
      <c r="M20" s="718">
        <v>178195.39</v>
      </c>
      <c r="N20" s="713">
        <v>0.05368913764187784</v>
      </c>
      <c r="O20" s="713">
        <v>0.05462294338073547</v>
      </c>
      <c r="P20" s="713">
        <v>0.06365513517734966</v>
      </c>
      <c r="Q20" s="817">
        <v>-26.288348165601693</v>
      </c>
      <c r="R20" s="722">
        <v>160935.11</v>
      </c>
      <c r="S20" s="723">
        <v>17260.28</v>
      </c>
      <c r="T20" s="14"/>
      <c r="U20" s="743">
        <v>556.8605937499999</v>
      </c>
      <c r="V20" s="713">
        <v>568.6753003533569</v>
      </c>
      <c r="W20" s="744">
        <v>466.494054054054</v>
      </c>
    </row>
    <row r="21" spans="1:23" ht="11.25" customHeight="1">
      <c r="A21" s="264" t="s">
        <v>189</v>
      </c>
      <c r="B21" s="6"/>
      <c r="C21" s="265"/>
      <c r="D21" s="14"/>
      <c r="E21" s="718">
        <v>44798</v>
      </c>
      <c r="F21" s="713">
        <v>9.939936141934425</v>
      </c>
      <c r="G21" s="713">
        <v>10.213582847710505</v>
      </c>
      <c r="H21" s="713">
        <v>11.720843101138648</v>
      </c>
      <c r="I21" s="817">
        <v>-30.463802309698252</v>
      </c>
      <c r="J21" s="722">
        <v>17527</v>
      </c>
      <c r="K21" s="723">
        <v>27271</v>
      </c>
      <c r="L21" s="846"/>
      <c r="M21" s="718">
        <v>22084580.78</v>
      </c>
      <c r="N21" s="713">
        <v>6.653943725820236</v>
      </c>
      <c r="O21" s="713">
        <v>6.769674600073655</v>
      </c>
      <c r="P21" s="713">
        <v>7.889076001831463</v>
      </c>
      <c r="Q21" s="817">
        <v>-27.780639706606326</v>
      </c>
      <c r="R21" s="722">
        <v>10366817.72</v>
      </c>
      <c r="S21" s="723">
        <v>11717763.06</v>
      </c>
      <c r="T21" s="14"/>
      <c r="U21" s="743">
        <v>492.9814005089513</v>
      </c>
      <c r="V21" s="713">
        <v>591.477019455697</v>
      </c>
      <c r="W21" s="744">
        <v>429.678525173261</v>
      </c>
    </row>
    <row r="22" spans="1:23" ht="11.25" customHeight="1">
      <c r="A22" s="266" t="s">
        <v>587</v>
      </c>
      <c r="B22" s="110"/>
      <c r="C22" s="246"/>
      <c r="D22" s="138"/>
      <c r="E22" s="718">
        <v>8</v>
      </c>
      <c r="F22" s="715">
        <v>0.0017750678408740433</v>
      </c>
      <c r="G22" s="715">
        <v>0.0018239355056405206</v>
      </c>
      <c r="H22" s="713">
        <v>0.002093101138647019</v>
      </c>
      <c r="I22" s="818">
        <v>-60</v>
      </c>
      <c r="J22" s="735">
        <v>8</v>
      </c>
      <c r="K22" s="736">
        <v>0</v>
      </c>
      <c r="L22" s="844"/>
      <c r="M22" s="718">
        <v>3342.49</v>
      </c>
      <c r="N22" s="715">
        <v>0.001007070977967501</v>
      </c>
      <c r="O22" s="715">
        <v>0.0010245867865643129</v>
      </c>
      <c r="P22" s="715">
        <v>0.0011940076159037529</v>
      </c>
      <c r="Q22" s="818">
        <v>-54.49119161954658</v>
      </c>
      <c r="R22" s="735">
        <v>3342.49</v>
      </c>
      <c r="S22" s="736">
        <v>0</v>
      </c>
      <c r="T22" s="138"/>
      <c r="U22" s="747">
        <v>417.81125</v>
      </c>
      <c r="V22" s="715">
        <v>417.81125</v>
      </c>
      <c r="W22" s="748">
        <v>0</v>
      </c>
    </row>
    <row r="23" spans="1:23" s="73" customFormat="1" ht="11.25" customHeight="1">
      <c r="A23" s="267" t="s">
        <v>127</v>
      </c>
      <c r="B23" s="72"/>
      <c r="C23" s="268"/>
      <c r="D23" s="74"/>
      <c r="E23" s="728">
        <v>56404</v>
      </c>
      <c r="F23" s="714">
        <v>12.515115812082442</v>
      </c>
      <c r="G23" s="714">
        <v>12.85965728251849</v>
      </c>
      <c r="H23" s="714">
        <v>100</v>
      </c>
      <c r="I23" s="819">
        <v>-9.795454908922263</v>
      </c>
      <c r="J23" s="733">
        <v>52895</v>
      </c>
      <c r="K23" s="734">
        <v>3509</v>
      </c>
      <c r="L23" s="847"/>
      <c r="M23" s="728">
        <v>46289348.92</v>
      </c>
      <c r="N23" s="714">
        <v>13.946686418311884</v>
      </c>
      <c r="O23" s="714">
        <v>14.189258685021363</v>
      </c>
      <c r="P23" s="714">
        <v>100</v>
      </c>
      <c r="Q23" s="819">
        <v>-9.092466100936992</v>
      </c>
      <c r="R23" s="733">
        <v>44659900.1</v>
      </c>
      <c r="S23" s="734">
        <v>1629448.82</v>
      </c>
      <c r="T23" s="74"/>
      <c r="U23" s="745">
        <v>820.6749329834764</v>
      </c>
      <c r="V23" s="714">
        <v>844.3123187446829</v>
      </c>
      <c r="W23" s="746">
        <v>464.36273012254196</v>
      </c>
    </row>
    <row r="24" spans="1:23" ht="11.25" customHeight="1">
      <c r="A24" s="264" t="s">
        <v>181</v>
      </c>
      <c r="B24" s="6"/>
      <c r="C24" s="265"/>
      <c r="D24" s="74"/>
      <c r="E24" s="718">
        <v>346</v>
      </c>
      <c r="F24" s="713">
        <v>0.07677168411780239</v>
      </c>
      <c r="G24" s="713">
        <v>0.07888521061895251</v>
      </c>
      <c r="H24" s="713">
        <v>0.6134316715126588</v>
      </c>
      <c r="I24" s="817">
        <v>-3.081232492997199</v>
      </c>
      <c r="J24" s="722">
        <v>319</v>
      </c>
      <c r="K24" s="723">
        <v>27</v>
      </c>
      <c r="L24" s="846"/>
      <c r="M24" s="718">
        <v>254617.89</v>
      </c>
      <c r="N24" s="713">
        <v>0.07671475082657589</v>
      </c>
      <c r="O24" s="713">
        <v>0.07804903701039817</v>
      </c>
      <c r="P24" s="713">
        <v>0.5500571858118932</v>
      </c>
      <c r="Q24" s="817">
        <v>-8.676706549593593</v>
      </c>
      <c r="R24" s="722">
        <v>242841.28</v>
      </c>
      <c r="S24" s="723">
        <v>11776.61</v>
      </c>
      <c r="T24" s="14"/>
      <c r="U24" s="743">
        <v>735.8898554913295</v>
      </c>
      <c r="V24" s="713">
        <v>761.2579310344828</v>
      </c>
      <c r="W24" s="744">
        <v>436.17074074074077</v>
      </c>
    </row>
    <row r="25" spans="1:23" ht="11.25" customHeight="1">
      <c r="A25" s="264" t="s">
        <v>294</v>
      </c>
      <c r="B25" s="6"/>
      <c r="C25" s="265"/>
      <c r="D25" s="14"/>
      <c r="E25" s="718">
        <v>203</v>
      </c>
      <c r="F25" s="713">
        <v>0.04504234646217885</v>
      </c>
      <c r="G25" s="713">
        <v>0.04628236345562821</v>
      </c>
      <c r="H25" s="713">
        <v>0.3599035529395079</v>
      </c>
      <c r="I25" s="817">
        <v>17.34104046242775</v>
      </c>
      <c r="J25" s="722">
        <v>200</v>
      </c>
      <c r="K25" s="723">
        <v>3</v>
      </c>
      <c r="L25" s="846"/>
      <c r="M25" s="718">
        <v>126811.16</v>
      </c>
      <c r="N25" s="713">
        <v>0.0382073959588191</v>
      </c>
      <c r="O25" s="713">
        <v>0.038871930484427164</v>
      </c>
      <c r="P25" s="713">
        <v>0.27395321593129895</v>
      </c>
      <c r="Q25" s="817">
        <v>38.07474543348172</v>
      </c>
      <c r="R25" s="722">
        <v>125551.25</v>
      </c>
      <c r="S25" s="723">
        <v>1259.91</v>
      </c>
      <c r="T25" s="14"/>
      <c r="U25" s="743">
        <v>624.6855172413793</v>
      </c>
      <c r="V25" s="713">
        <v>627.75625</v>
      </c>
      <c r="W25" s="744">
        <v>419.97</v>
      </c>
    </row>
    <row r="26" spans="1:23" ht="11.25" customHeight="1">
      <c r="A26" s="264" t="s">
        <v>150</v>
      </c>
      <c r="B26" s="6"/>
      <c r="C26" s="265"/>
      <c r="D26" s="14"/>
      <c r="E26" s="718">
        <v>54607</v>
      </c>
      <c r="F26" s="713">
        <v>12.116391198326111</v>
      </c>
      <c r="G26" s="713">
        <v>12.449955769563987</v>
      </c>
      <c r="H26" s="713">
        <v>96.81405574072761</v>
      </c>
      <c r="I26" s="817">
        <v>-9.653883061447333</v>
      </c>
      <c r="J26" s="722">
        <v>51145</v>
      </c>
      <c r="K26" s="723">
        <v>3462</v>
      </c>
      <c r="L26" s="846"/>
      <c r="M26" s="718">
        <v>45531952.7</v>
      </c>
      <c r="N26" s="713">
        <v>13.718487754446237</v>
      </c>
      <c r="O26" s="713">
        <v>13.95709100188521</v>
      </c>
      <c r="P26" s="713">
        <v>98.36377862797558</v>
      </c>
      <c r="Q26" s="817">
        <v>-9.05996589382072</v>
      </c>
      <c r="R26" s="722">
        <v>43919608.81</v>
      </c>
      <c r="S26" s="723">
        <v>1612343.89</v>
      </c>
      <c r="T26" s="14"/>
      <c r="U26" s="743">
        <v>833.8116486897285</v>
      </c>
      <c r="V26" s="713">
        <v>858.7273205591945</v>
      </c>
      <c r="W26" s="744">
        <v>465.72613807047946</v>
      </c>
    </row>
    <row r="27" spans="1:23" ht="11.25" customHeight="1">
      <c r="A27" s="266" t="s">
        <v>191</v>
      </c>
      <c r="B27" s="110"/>
      <c r="C27" s="246"/>
      <c r="D27" s="138"/>
      <c r="E27" s="718">
        <v>950</v>
      </c>
      <c r="F27" s="715">
        <v>0.21078930610379265</v>
      </c>
      <c r="G27" s="715">
        <v>0.2165923412948118</v>
      </c>
      <c r="H27" s="713">
        <v>1.6842777108006524</v>
      </c>
      <c r="I27" s="818">
        <v>-21.292460646230328</v>
      </c>
      <c r="J27" s="735">
        <v>933</v>
      </c>
      <c r="K27" s="736">
        <v>17</v>
      </c>
      <c r="L27" s="844"/>
      <c r="M27" s="718">
        <v>339702.16</v>
      </c>
      <c r="N27" s="715">
        <v>0.10235010022135368</v>
      </c>
      <c r="O27" s="715">
        <v>0.10413025753356214</v>
      </c>
      <c r="P27" s="713">
        <v>0.7338667920931301</v>
      </c>
      <c r="Q27" s="818">
        <v>-22.771180670411006</v>
      </c>
      <c r="R27" s="735">
        <v>335633.75</v>
      </c>
      <c r="S27" s="736">
        <v>4068.41</v>
      </c>
      <c r="T27" s="138"/>
      <c r="U27" s="747">
        <v>357.5812210526316</v>
      </c>
      <c r="V27" s="715">
        <v>359.7360664523044</v>
      </c>
      <c r="W27" s="748">
        <v>239.31823529411764</v>
      </c>
    </row>
    <row r="28" spans="1:23" ht="11.25" customHeight="1">
      <c r="A28" s="264" t="s">
        <v>192</v>
      </c>
      <c r="B28" s="6"/>
      <c r="C28" s="265"/>
      <c r="D28" s="14"/>
      <c r="E28" s="718">
        <v>298</v>
      </c>
      <c r="F28" s="713">
        <v>0.06612127707255812</v>
      </c>
      <c r="G28" s="713">
        <v>0.06794159758510938</v>
      </c>
      <c r="H28" s="713">
        <v>0.5283313240195731</v>
      </c>
      <c r="I28" s="817">
        <v>-14.857142857142858</v>
      </c>
      <c r="J28" s="722">
        <v>298</v>
      </c>
      <c r="K28" s="723">
        <v>0</v>
      </c>
      <c r="L28" s="846"/>
      <c r="M28" s="718">
        <v>36265.01</v>
      </c>
      <c r="N28" s="713">
        <v>0.010926416858898967</v>
      </c>
      <c r="O28" s="713">
        <v>0.011116458107764774</v>
      </c>
      <c r="P28" s="713">
        <v>0.07834417818810833</v>
      </c>
      <c r="Q28" s="817">
        <v>-10.531035718003967</v>
      </c>
      <c r="R28" s="722">
        <v>36265.01</v>
      </c>
      <c r="S28" s="723">
        <v>0</v>
      </c>
      <c r="T28" s="14"/>
      <c r="U28" s="743">
        <v>121.6946644295302</v>
      </c>
      <c r="V28" s="713">
        <v>121.6946644295302</v>
      </c>
      <c r="W28" s="748">
        <v>0</v>
      </c>
    </row>
    <row r="29" spans="1:23" s="73" customFormat="1" ht="11.25" customHeight="1">
      <c r="A29" s="234" t="s">
        <v>295</v>
      </c>
      <c r="B29" s="72"/>
      <c r="C29" s="268"/>
      <c r="D29" s="74"/>
      <c r="E29" s="728">
        <v>12011</v>
      </c>
      <c r="F29" s="714">
        <v>2.665042479592267</v>
      </c>
      <c r="G29" s="714">
        <v>100</v>
      </c>
      <c r="H29" s="714"/>
      <c r="I29" s="819">
        <v>0.5609511051573923</v>
      </c>
      <c r="J29" s="733">
        <v>10903</v>
      </c>
      <c r="K29" s="734">
        <v>1108</v>
      </c>
      <c r="L29" s="847"/>
      <c r="M29" s="728">
        <v>5609795</v>
      </c>
      <c r="N29" s="714">
        <v>1.6901955538676845</v>
      </c>
      <c r="O29" s="714">
        <v>100</v>
      </c>
      <c r="P29" s="714"/>
      <c r="Q29" s="819">
        <v>0.2508887146091876</v>
      </c>
      <c r="R29" s="733">
        <v>5094575</v>
      </c>
      <c r="S29" s="734">
        <v>515220</v>
      </c>
      <c r="T29" s="74"/>
      <c r="U29" s="745">
        <v>467.0547831154775</v>
      </c>
      <c r="V29" s="714">
        <v>467.26359717508944</v>
      </c>
      <c r="W29" s="746">
        <v>465</v>
      </c>
    </row>
    <row r="30" spans="1:23" ht="11.25" customHeight="1">
      <c r="A30" s="269" t="s">
        <v>298</v>
      </c>
      <c r="B30" s="6"/>
      <c r="C30" s="265"/>
      <c r="D30" s="14"/>
      <c r="E30" s="718">
        <v>9417</v>
      </c>
      <c r="F30" s="713">
        <v>2.0894767321888583</v>
      </c>
      <c r="G30" s="713">
        <v>78.40313046374156</v>
      </c>
      <c r="H30" s="714">
        <v>100</v>
      </c>
      <c r="I30" s="817">
        <v>1.127577319587636</v>
      </c>
      <c r="J30" s="722">
        <v>9417</v>
      </c>
      <c r="K30" s="723">
        <v>0</v>
      </c>
      <c r="L30" s="846"/>
      <c r="M30" s="718">
        <v>4378320</v>
      </c>
      <c r="N30" s="713">
        <v>1.319159968841992</v>
      </c>
      <c r="O30" s="713">
        <v>78.04777179914774</v>
      </c>
      <c r="P30" s="714">
        <v>100</v>
      </c>
      <c r="Q30" s="817">
        <v>1.1479176990947249</v>
      </c>
      <c r="R30" s="722">
        <v>4378320</v>
      </c>
      <c r="S30" s="723">
        <v>0</v>
      </c>
      <c r="T30" s="14"/>
      <c r="U30" s="743">
        <v>464.9378783051927</v>
      </c>
      <c r="V30" s="713">
        <v>464.9378783051927</v>
      </c>
      <c r="W30" s="744">
        <v>0</v>
      </c>
    </row>
    <row r="31" spans="1:23" ht="11.25" customHeight="1">
      <c r="A31" s="264" t="s">
        <v>296</v>
      </c>
      <c r="B31" s="6"/>
      <c r="C31" s="265"/>
      <c r="D31" s="14"/>
      <c r="E31" s="718">
        <v>5909</v>
      </c>
      <c r="F31" s="713">
        <v>1.3111094839655901</v>
      </c>
      <c r="G31" s="713">
        <v>49.19656981100658</v>
      </c>
      <c r="H31" s="713">
        <v>62.74822130190082</v>
      </c>
      <c r="I31" s="817">
        <v>-0.0845451471085612</v>
      </c>
      <c r="J31" s="722">
        <v>5909</v>
      </c>
      <c r="K31" s="723">
        <v>0</v>
      </c>
      <c r="L31" s="846"/>
      <c r="M31" s="718">
        <v>2747485</v>
      </c>
      <c r="N31" s="713">
        <v>0.8277997558410166</v>
      </c>
      <c r="O31" s="713">
        <v>48.976566879894904</v>
      </c>
      <c r="P31" s="713">
        <v>62.75203731111476</v>
      </c>
      <c r="Q31" s="817">
        <v>-0.07142122735885881</v>
      </c>
      <c r="R31" s="722">
        <v>2747485</v>
      </c>
      <c r="S31" s="723">
        <v>0</v>
      </c>
      <c r="T31" s="14"/>
      <c r="U31" s="743">
        <v>464.96615332543576</v>
      </c>
      <c r="V31" s="713">
        <v>464.96615332543576</v>
      </c>
      <c r="W31" s="744">
        <v>0</v>
      </c>
    </row>
    <row r="32" spans="1:23" s="73" customFormat="1" ht="11.25" customHeight="1">
      <c r="A32" s="266" t="s">
        <v>297</v>
      </c>
      <c r="B32" s="110"/>
      <c r="C32" s="246"/>
      <c r="D32" s="141"/>
      <c r="E32" s="718">
        <v>3508</v>
      </c>
      <c r="F32" s="715">
        <v>0.778367248223268</v>
      </c>
      <c r="G32" s="715">
        <v>29.206560652734993</v>
      </c>
      <c r="H32" s="715">
        <v>37.25177869809918</v>
      </c>
      <c r="I32" s="818">
        <v>3.2371983519717373</v>
      </c>
      <c r="J32" s="735">
        <v>3508</v>
      </c>
      <c r="K32" s="736">
        <v>0</v>
      </c>
      <c r="L32" s="844"/>
      <c r="M32" s="718">
        <v>1630835</v>
      </c>
      <c r="N32" s="715">
        <v>0.49136021300097515</v>
      </c>
      <c r="O32" s="715">
        <v>29.071204919252843</v>
      </c>
      <c r="P32" s="715">
        <v>37.24796268888523</v>
      </c>
      <c r="Q32" s="818">
        <v>3.2708581902129996</v>
      </c>
      <c r="R32" s="735">
        <v>1630835</v>
      </c>
      <c r="S32" s="736">
        <v>0</v>
      </c>
      <c r="T32" s="138"/>
      <c r="U32" s="747">
        <v>464.8902508551881</v>
      </c>
      <c r="V32" s="715">
        <v>464.8902508551881</v>
      </c>
      <c r="W32" s="748">
        <v>0</v>
      </c>
    </row>
    <row r="33" spans="1:23" ht="11.25" customHeight="1">
      <c r="A33" s="269" t="s">
        <v>154</v>
      </c>
      <c r="B33" s="6"/>
      <c r="C33" s="265"/>
      <c r="D33" s="14"/>
      <c r="E33" s="718">
        <v>58</v>
      </c>
      <c r="F33" s="713">
        <v>0.012869241846336815</v>
      </c>
      <c r="G33" s="713">
        <v>0.48289068354008824</v>
      </c>
      <c r="H33" s="713"/>
      <c r="I33" s="817">
        <v>-37.634408602150536</v>
      </c>
      <c r="J33" s="722">
        <v>58</v>
      </c>
      <c r="K33" s="723">
        <v>0</v>
      </c>
      <c r="L33" s="846"/>
      <c r="M33" s="718">
        <v>52235</v>
      </c>
      <c r="N33" s="713">
        <v>0.015738073272958907</v>
      </c>
      <c r="O33" s="713">
        <v>0.9311391949260178</v>
      </c>
      <c r="P33" s="713"/>
      <c r="Q33" s="817">
        <v>-39.60573476702509</v>
      </c>
      <c r="R33" s="722">
        <v>52235</v>
      </c>
      <c r="S33" s="723">
        <v>0</v>
      </c>
      <c r="T33" s="14"/>
      <c r="U33" s="743">
        <v>900.6034482758621</v>
      </c>
      <c r="V33" s="713">
        <v>900.6034482758621</v>
      </c>
      <c r="W33" s="744">
        <v>0</v>
      </c>
    </row>
    <row r="34" spans="1:23" ht="11.25" customHeight="1">
      <c r="A34" s="269" t="s">
        <v>153</v>
      </c>
      <c r="B34" s="6"/>
      <c r="C34" s="265"/>
      <c r="D34" s="14"/>
      <c r="E34" s="718">
        <v>2536</v>
      </c>
      <c r="F34" s="713">
        <v>0.5626965055570717</v>
      </c>
      <c r="G34" s="713">
        <v>21.11397885271834</v>
      </c>
      <c r="H34" s="714">
        <v>100</v>
      </c>
      <c r="I34" s="817">
        <v>-0.11815675462780728</v>
      </c>
      <c r="J34" s="722">
        <v>1428</v>
      </c>
      <c r="K34" s="723">
        <v>1108</v>
      </c>
      <c r="L34" s="846"/>
      <c r="M34" s="718">
        <v>1179240</v>
      </c>
      <c r="N34" s="713">
        <v>0.355297511752734</v>
      </c>
      <c r="O34" s="713">
        <v>21.021089005926243</v>
      </c>
      <c r="P34" s="714">
        <v>100</v>
      </c>
      <c r="Q34" s="817">
        <v>-0.11815675462780728</v>
      </c>
      <c r="R34" s="722">
        <v>664020</v>
      </c>
      <c r="S34" s="723">
        <v>515220</v>
      </c>
      <c r="T34" s="14"/>
      <c r="U34" s="743">
        <v>465</v>
      </c>
      <c r="V34" s="713">
        <v>465</v>
      </c>
      <c r="W34" s="744">
        <v>465</v>
      </c>
    </row>
    <row r="35" spans="1:23" ht="11.25" customHeight="1">
      <c r="A35" s="264" t="s">
        <v>187</v>
      </c>
      <c r="B35" s="6"/>
      <c r="C35" s="265"/>
      <c r="D35" s="14"/>
      <c r="E35" s="718">
        <v>928</v>
      </c>
      <c r="F35" s="713">
        <v>0.20590786954138904</v>
      </c>
      <c r="G35" s="713">
        <v>7.726250936641412</v>
      </c>
      <c r="H35" s="713">
        <v>36.59305993690852</v>
      </c>
      <c r="I35" s="817">
        <v>-2.6232948583420734</v>
      </c>
      <c r="J35" s="722">
        <v>447</v>
      </c>
      <c r="K35" s="723">
        <v>481</v>
      </c>
      <c r="L35" s="846"/>
      <c r="M35" s="718">
        <v>431520</v>
      </c>
      <c r="N35" s="713">
        <v>0.13001423143002255</v>
      </c>
      <c r="O35" s="713">
        <v>7.692259699329476</v>
      </c>
      <c r="P35" s="713">
        <v>36.59305993690852</v>
      </c>
      <c r="Q35" s="817">
        <v>-2.6232948583420734</v>
      </c>
      <c r="R35" s="722">
        <v>207855</v>
      </c>
      <c r="S35" s="723">
        <v>223665</v>
      </c>
      <c r="T35" s="14"/>
      <c r="U35" s="743">
        <v>465</v>
      </c>
      <c r="V35" s="713">
        <v>465</v>
      </c>
      <c r="W35" s="744">
        <v>465</v>
      </c>
    </row>
    <row r="36" spans="1:23" s="68" customFormat="1" ht="11.25" customHeight="1">
      <c r="A36" s="264" t="s">
        <v>188</v>
      </c>
      <c r="B36" s="6"/>
      <c r="C36" s="265"/>
      <c r="D36" s="17"/>
      <c r="E36" s="806">
        <v>1608</v>
      </c>
      <c r="F36" s="820">
        <v>0.3567886360156827</v>
      </c>
      <c r="G36" s="820">
        <v>13.38772791607693</v>
      </c>
      <c r="H36" s="820">
        <v>63.40694006309149</v>
      </c>
      <c r="I36" s="821">
        <v>1.387137452711218</v>
      </c>
      <c r="J36" s="809">
        <v>981</v>
      </c>
      <c r="K36" s="810">
        <v>627</v>
      </c>
      <c r="L36" s="848"/>
      <c r="M36" s="806">
        <v>747720</v>
      </c>
      <c r="N36" s="820">
        <v>0.22528328032271147</v>
      </c>
      <c r="O36" s="820">
        <v>13.328829306596765</v>
      </c>
      <c r="P36" s="820">
        <v>63.40694006309149</v>
      </c>
      <c r="Q36" s="821">
        <v>1.387137452711218</v>
      </c>
      <c r="R36" s="809">
        <v>456165</v>
      </c>
      <c r="S36" s="810">
        <v>291555</v>
      </c>
      <c r="T36" s="17"/>
      <c r="U36" s="824">
        <v>465</v>
      </c>
      <c r="V36" s="820">
        <v>465</v>
      </c>
      <c r="W36" s="825">
        <v>465</v>
      </c>
    </row>
    <row r="37" spans="1:23" s="68" customFormat="1" ht="23.25" customHeight="1">
      <c r="A37" s="1084" t="s">
        <v>588</v>
      </c>
      <c r="B37" s="1156"/>
      <c r="C37" s="1157"/>
      <c r="D37" s="17"/>
      <c r="E37" s="807">
        <v>64</v>
      </c>
      <c r="F37" s="822">
        <v>0.014200542726992347</v>
      </c>
      <c r="G37" s="823"/>
      <c r="H37" s="823"/>
      <c r="I37" s="823">
        <v>4.918032786885251</v>
      </c>
      <c r="J37" s="811">
        <v>64</v>
      </c>
      <c r="K37" s="812">
        <v>0</v>
      </c>
      <c r="L37" s="848"/>
      <c r="M37" s="807">
        <v>64233.02</v>
      </c>
      <c r="N37" s="822">
        <v>0.019353000388694072</v>
      </c>
      <c r="O37" s="823"/>
      <c r="P37" s="823"/>
      <c r="Q37" s="823">
        <v>0.4197953552361078</v>
      </c>
      <c r="R37" s="811">
        <v>64233.02</v>
      </c>
      <c r="S37" s="812">
        <v>0</v>
      </c>
      <c r="T37" s="355"/>
      <c r="U37" s="826">
        <v>1003.6409375000001</v>
      </c>
      <c r="V37" s="822">
        <v>1003.6409375000001</v>
      </c>
      <c r="W37" s="827">
        <v>0</v>
      </c>
    </row>
    <row r="38" spans="1:14" ht="10.5" customHeight="1">
      <c r="A38" s="14" t="s">
        <v>234</v>
      </c>
      <c r="B38" s="14"/>
      <c r="C38" s="14"/>
      <c r="M38" s="1239"/>
      <c r="N38" s="1240"/>
    </row>
    <row r="39" spans="1:3" ht="10.5" customHeight="1">
      <c r="A39" s="9" t="s">
        <v>589</v>
      </c>
      <c r="B39" s="30"/>
      <c r="C39" s="30"/>
    </row>
    <row r="40" spans="1:3" ht="10.5" customHeight="1">
      <c r="A40" s="9" t="s">
        <v>590</v>
      </c>
      <c r="B40" s="30"/>
      <c r="C40" s="30"/>
    </row>
    <row r="41" spans="1:3" ht="10.5" customHeight="1">
      <c r="A41" s="9" t="s">
        <v>31</v>
      </c>
      <c r="B41" s="9"/>
      <c r="C41" s="9"/>
    </row>
    <row r="42" spans="1:23" s="66" customFormat="1" ht="10.5" customHeight="1">
      <c r="A42" s="9"/>
      <c r="B42" s="30"/>
      <c r="C42" s="30"/>
      <c r="D42" s="9"/>
      <c r="E42" s="9"/>
      <c r="F42" s="27"/>
      <c r="G42" s="27"/>
      <c r="H42" s="27"/>
      <c r="I42" s="9"/>
      <c r="J42" s="9"/>
      <c r="K42" s="9"/>
      <c r="L42" s="9"/>
      <c r="M42" s="9"/>
      <c r="N42" s="27"/>
      <c r="O42" s="27"/>
      <c r="P42" s="27"/>
      <c r="Q42" s="9"/>
      <c r="R42" s="28"/>
      <c r="S42" s="9"/>
      <c r="T42" s="9"/>
      <c r="U42" s="9"/>
      <c r="V42" s="9"/>
      <c r="W42" s="9"/>
    </row>
    <row r="43" spans="1:23" s="66" customFormat="1" ht="10.5" customHeight="1">
      <c r="A43" s="100"/>
      <c r="B43" s="30"/>
      <c r="C43" s="30"/>
      <c r="D43" s="9"/>
      <c r="E43" s="9"/>
      <c r="F43" s="27"/>
      <c r="G43" s="27"/>
      <c r="H43" s="27"/>
      <c r="I43" s="9"/>
      <c r="J43" s="9"/>
      <c r="K43" s="9"/>
      <c r="L43" s="9"/>
      <c r="M43" s="9"/>
      <c r="N43" s="27"/>
      <c r="O43" s="27"/>
      <c r="P43" s="27"/>
      <c r="Q43" s="9"/>
      <c r="R43" s="28"/>
      <c r="S43" s="9"/>
      <c r="T43" s="9"/>
      <c r="U43" s="9"/>
      <c r="V43" s="9"/>
      <c r="W43" s="9"/>
    </row>
    <row r="44" spans="1:23" s="66" customFormat="1" ht="10.5" customHeight="1">
      <c r="A44" s="101"/>
      <c r="B44" s="9"/>
      <c r="C44" s="9"/>
      <c r="D44" s="9"/>
      <c r="E44" s="9"/>
      <c r="F44" s="27"/>
      <c r="G44" s="27"/>
      <c r="H44" s="27"/>
      <c r="I44" s="9"/>
      <c r="J44" s="9"/>
      <c r="K44" s="9"/>
      <c r="L44" s="9"/>
      <c r="M44" s="9"/>
      <c r="N44" s="27"/>
      <c r="O44" s="27"/>
      <c r="P44" s="27"/>
      <c r="Q44" s="9"/>
      <c r="R44" s="28"/>
      <c r="S44" s="9"/>
      <c r="T44" s="9"/>
      <c r="U44" s="9"/>
      <c r="V44" s="9"/>
      <c r="W44" s="9"/>
    </row>
    <row r="45" spans="5:23" ht="12.75">
      <c r="E45" s="356"/>
      <c r="F45" s="356"/>
      <c r="G45" s="1243"/>
      <c r="H45" s="1243"/>
      <c r="I45" s="357"/>
      <c r="J45"/>
      <c r="K45" s="155"/>
      <c r="M45" s="155"/>
      <c r="N45" s="155"/>
      <c r="O45"/>
      <c r="P45"/>
      <c r="Q45" s="155"/>
      <c r="R45" s="155"/>
      <c r="S45" s="155"/>
      <c r="T45" s="66"/>
      <c r="U45" s="66"/>
      <c r="V45" s="66"/>
      <c r="W45" s="66"/>
    </row>
    <row r="46" spans="5:23" ht="12.75">
      <c r="E46" s="155"/>
      <c r="F46" s="155"/>
      <c r="G46" s="155"/>
      <c r="H46" s="155"/>
      <c r="I46"/>
      <c r="J46"/>
      <c r="K46" s="155"/>
      <c r="M46" s="155"/>
      <c r="N46" s="155"/>
      <c r="O46" s="155"/>
      <c r="P46" s="155"/>
      <c r="Q46" s="155"/>
      <c r="R46" s="155"/>
      <c r="S46" s="155"/>
      <c r="T46" s="66"/>
      <c r="U46" s="66"/>
      <c r="V46" s="66"/>
      <c r="W46" s="66"/>
    </row>
    <row r="47" spans="5:11" ht="12.75">
      <c r="E47" s="66"/>
      <c r="F47" s="66"/>
      <c r="G47" s="66"/>
      <c r="H47" s="66"/>
      <c r="I47"/>
      <c r="J47"/>
      <c r="K47" s="66"/>
    </row>
  </sheetData>
  <mergeCells count="22">
    <mergeCell ref="C3:M3"/>
    <mergeCell ref="G45:H45"/>
    <mergeCell ref="Q6:Q7"/>
    <mergeCell ref="U6:U7"/>
    <mergeCell ref="A37:C37"/>
    <mergeCell ref="M38:N38"/>
    <mergeCell ref="M6:M7"/>
    <mergeCell ref="N6:N7"/>
    <mergeCell ref="O6:O7"/>
    <mergeCell ref="P6:P7"/>
    <mergeCell ref="A5:C7"/>
    <mergeCell ref="E5:K5"/>
    <mergeCell ref="E6:E7"/>
    <mergeCell ref="F6:F7"/>
    <mergeCell ref="G6:G7"/>
    <mergeCell ref="H6:H7"/>
    <mergeCell ref="I6:I7"/>
    <mergeCell ref="J6:K6"/>
    <mergeCell ref="M5:S5"/>
    <mergeCell ref="R6:S6"/>
    <mergeCell ref="U5:W5"/>
    <mergeCell ref="V6:W6"/>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S88"/>
  <sheetViews>
    <sheetView showGridLines="0" workbookViewId="0" topLeftCell="A1">
      <selection activeCell="P82" sqref="P82"/>
    </sheetView>
  </sheetViews>
  <sheetFormatPr defaultColWidth="9.140625" defaultRowHeight="12.75"/>
  <cols>
    <col min="1" max="1" width="5.7109375" style="65" customWidth="1"/>
    <col min="2" max="2" width="0.85546875" style="65" customWidth="1"/>
    <col min="3" max="3" width="13.00390625" style="65" customWidth="1"/>
    <col min="4" max="4" width="0.85546875" style="65" customWidth="1"/>
    <col min="5" max="5" width="12.7109375" style="65" customWidth="1"/>
    <col min="6" max="6" width="9.7109375" style="65" customWidth="1"/>
    <col min="7" max="7" width="13.00390625" style="65" customWidth="1"/>
    <col min="8" max="8" width="12.7109375" style="65" customWidth="1"/>
    <col min="9" max="9" width="9.7109375" style="65" customWidth="1"/>
    <col min="10" max="10" width="13.00390625" style="65" customWidth="1"/>
    <col min="11" max="11" width="0.85546875" style="65" customWidth="1"/>
    <col min="12" max="12" width="12.7109375" style="65" customWidth="1"/>
    <col min="13" max="13" width="9.7109375" style="65" customWidth="1"/>
    <col min="14" max="14" width="13.00390625" style="65" customWidth="1"/>
    <col min="15" max="16384" width="11.421875" style="65" customWidth="1"/>
  </cols>
  <sheetData>
    <row r="1" spans="1:14" s="45" customFormat="1" ht="16.5" customHeight="1">
      <c r="A1" s="64" t="str">
        <f>'01'!A1</f>
        <v>Boletim Estatístico da Previdência Social - Vol. 14 Nº 11</v>
      </c>
      <c r="N1" s="162" t="str">
        <f>'17'!W1</f>
        <v>Novembro/2009</v>
      </c>
    </row>
    <row r="2" spans="4:13" ht="6.75" customHeight="1">
      <c r="D2" s="67"/>
      <c r="E2" s="1"/>
      <c r="F2" s="1"/>
      <c r="G2" s="394"/>
      <c r="H2" s="394"/>
      <c r="I2" s="394"/>
      <c r="J2" s="394"/>
      <c r="K2" s="67"/>
      <c r="L2" s="1"/>
      <c r="M2" s="1"/>
    </row>
    <row r="3" spans="1:15" ht="18" customHeight="1">
      <c r="A3" s="919">
        <v>18</v>
      </c>
      <c r="B3" s="158"/>
      <c r="C3" s="1134" t="s">
        <v>767</v>
      </c>
      <c r="D3" s="1128"/>
      <c r="E3" s="1128"/>
      <c r="F3" s="1128"/>
      <c r="G3" s="1128"/>
      <c r="H3" s="1128"/>
      <c r="I3" s="1128"/>
      <c r="J3" s="1128"/>
      <c r="K3" s="1128"/>
      <c r="L3" s="1129"/>
      <c r="M3"/>
      <c r="N3"/>
      <c r="O3" s="78"/>
    </row>
    <row r="4" spans="4:14" ht="6.75" customHeight="1">
      <c r="D4" s="69"/>
      <c r="E4" s="1"/>
      <c r="F4" s="1"/>
      <c r="G4" s="69"/>
      <c r="H4" s="69"/>
      <c r="I4" s="69"/>
      <c r="J4" s="69"/>
      <c r="K4" s="69"/>
      <c r="L4" s="1"/>
      <c r="M4" s="1"/>
      <c r="N4" s="69"/>
    </row>
    <row r="5" spans="1:14" ht="15" customHeight="1">
      <c r="A5" s="1179" t="s">
        <v>217</v>
      </c>
      <c r="B5" s="1179"/>
      <c r="C5" s="1179"/>
      <c r="D5" s="573"/>
      <c r="E5" s="1165" t="s">
        <v>359</v>
      </c>
      <c r="F5" s="1166"/>
      <c r="G5" s="1166"/>
      <c r="H5" s="1166"/>
      <c r="I5" s="1166"/>
      <c r="J5" s="1167"/>
      <c r="K5" s="573"/>
      <c r="L5" s="1138" t="s">
        <v>360</v>
      </c>
      <c r="M5" s="1139"/>
      <c r="N5" s="1140"/>
    </row>
    <row r="6" spans="1:14" ht="15" customHeight="1">
      <c r="A6" s="1179"/>
      <c r="B6" s="1179"/>
      <c r="C6" s="1179"/>
      <c r="D6" s="573"/>
      <c r="E6" s="1185" t="s">
        <v>35</v>
      </c>
      <c r="F6" s="1186"/>
      <c r="G6" s="1254"/>
      <c r="H6" s="1207" t="s">
        <v>36</v>
      </c>
      <c r="I6" s="1186"/>
      <c r="J6" s="1187"/>
      <c r="K6" s="573"/>
      <c r="L6" s="1245"/>
      <c r="M6" s="1246"/>
      <c r="N6" s="1247"/>
    </row>
    <row r="7" spans="1:14" ht="18" customHeight="1">
      <c r="A7" s="1179"/>
      <c r="B7" s="1179"/>
      <c r="C7" s="1179"/>
      <c r="D7" s="573"/>
      <c r="E7" s="1151" t="s">
        <v>129</v>
      </c>
      <c r="F7" s="1149" t="s">
        <v>302</v>
      </c>
      <c r="G7" s="1252" t="s">
        <v>216</v>
      </c>
      <c r="H7" s="1149" t="s">
        <v>361</v>
      </c>
      <c r="I7" s="1149" t="s">
        <v>302</v>
      </c>
      <c r="J7" s="1248" t="s">
        <v>216</v>
      </c>
      <c r="K7" s="573"/>
      <c r="L7" s="1151" t="s">
        <v>35</v>
      </c>
      <c r="M7" s="1149" t="s">
        <v>302</v>
      </c>
      <c r="N7" s="1248" t="s">
        <v>216</v>
      </c>
    </row>
    <row r="8" spans="1:14" ht="18" customHeight="1">
      <c r="A8" s="1179"/>
      <c r="B8" s="1179"/>
      <c r="C8" s="1179"/>
      <c r="D8" s="583"/>
      <c r="E8" s="1152"/>
      <c r="F8" s="1150"/>
      <c r="G8" s="1253"/>
      <c r="H8" s="1150"/>
      <c r="I8" s="1150"/>
      <c r="J8" s="1249"/>
      <c r="K8" s="573"/>
      <c r="L8" s="1152"/>
      <c r="M8" s="1150"/>
      <c r="N8" s="1249"/>
    </row>
    <row r="9" spans="1:14" ht="4.5" customHeight="1">
      <c r="A9" s="9"/>
      <c r="C9" s="13"/>
      <c r="D9" s="9"/>
      <c r="E9" s="395"/>
      <c r="F9" s="395"/>
      <c r="G9" s="395"/>
      <c r="H9" s="395"/>
      <c r="I9" s="395"/>
      <c r="J9" s="395"/>
      <c r="K9" s="4"/>
      <c r="L9" s="395"/>
      <c r="M9" s="395"/>
      <c r="N9" s="395"/>
    </row>
    <row r="10" spans="1:17" s="58" customFormat="1" ht="11.25" customHeight="1">
      <c r="A10" s="242" t="s">
        <v>56</v>
      </c>
      <c r="B10" s="243"/>
      <c r="C10" s="261"/>
      <c r="D10" s="138"/>
      <c r="E10" s="717">
        <v>450687</v>
      </c>
      <c r="F10" s="711">
        <v>100</v>
      </c>
      <c r="G10" s="711">
        <v>-10.72358177733934</v>
      </c>
      <c r="H10" s="720">
        <v>331902127.38</v>
      </c>
      <c r="I10" s="711">
        <v>100</v>
      </c>
      <c r="J10" s="740">
        <v>-10.084116207922412</v>
      </c>
      <c r="K10" s="138"/>
      <c r="L10" s="717">
        <v>18871</v>
      </c>
      <c r="M10" s="711">
        <v>100</v>
      </c>
      <c r="N10" s="740">
        <v>-16.699037697536856</v>
      </c>
      <c r="O10" s="65"/>
      <c r="P10" s="65"/>
      <c r="Q10" s="65"/>
    </row>
    <row r="11" spans="1:14" ht="11.25" customHeight="1">
      <c r="A11" s="234" t="s">
        <v>57</v>
      </c>
      <c r="B11" s="72"/>
      <c r="C11" s="268"/>
      <c r="D11" s="14"/>
      <c r="E11" s="728">
        <v>20876</v>
      </c>
      <c r="F11" s="714">
        <v>4.632039530760816</v>
      </c>
      <c r="G11" s="714">
        <v>-18.981643187022158</v>
      </c>
      <c r="H11" s="733">
        <v>13346841.14</v>
      </c>
      <c r="I11" s="714">
        <v>4.021318346272301</v>
      </c>
      <c r="J11" s="746">
        <v>-13.336933824990371</v>
      </c>
      <c r="K11" s="14"/>
      <c r="L11" s="728">
        <v>1178</v>
      </c>
      <c r="M11" s="714">
        <v>6.242382491653861</v>
      </c>
      <c r="N11" s="746">
        <v>-21.46666666666667</v>
      </c>
    </row>
    <row r="12" spans="1:14" ht="11.25" customHeight="1">
      <c r="A12" s="228" t="s">
        <v>58</v>
      </c>
      <c r="B12" s="6"/>
      <c r="C12" s="265"/>
      <c r="D12" s="14"/>
      <c r="E12" s="718">
        <v>4230</v>
      </c>
      <c r="F12" s="713">
        <v>0.9385671208621503</v>
      </c>
      <c r="G12" s="713">
        <v>-11.856636799333199</v>
      </c>
      <c r="H12" s="722">
        <v>2426056.83</v>
      </c>
      <c r="I12" s="713">
        <v>0.7309554925577109</v>
      </c>
      <c r="J12" s="744">
        <v>-11.089752832334309</v>
      </c>
      <c r="K12" s="14"/>
      <c r="L12" s="718">
        <v>98</v>
      </c>
      <c r="M12" s="713">
        <v>0.5193153515976896</v>
      </c>
      <c r="N12" s="744">
        <v>-20.32520325203252</v>
      </c>
    </row>
    <row r="13" spans="1:14" ht="11.25" customHeight="1">
      <c r="A13" s="228" t="s">
        <v>59</v>
      </c>
      <c r="B13" s="6"/>
      <c r="C13" s="265"/>
      <c r="D13" s="14"/>
      <c r="E13" s="718">
        <v>1194</v>
      </c>
      <c r="F13" s="713">
        <v>0.26492887525045095</v>
      </c>
      <c r="G13" s="713">
        <v>-24.47817836812144</v>
      </c>
      <c r="H13" s="722">
        <v>668638.39</v>
      </c>
      <c r="I13" s="713">
        <v>0.20145649420151662</v>
      </c>
      <c r="J13" s="744">
        <v>-19.433932122779783</v>
      </c>
      <c r="K13" s="14"/>
      <c r="L13" s="718">
        <v>53</v>
      </c>
      <c r="M13" s="713">
        <v>0.28085422076201577</v>
      </c>
      <c r="N13" s="744">
        <v>-39.08045977011494</v>
      </c>
    </row>
    <row r="14" spans="1:14" ht="11.25" customHeight="1">
      <c r="A14" s="228" t="s">
        <v>60</v>
      </c>
      <c r="B14" s="6"/>
      <c r="C14" s="265"/>
      <c r="D14" s="14"/>
      <c r="E14" s="718">
        <v>4725</v>
      </c>
      <c r="F14" s="713">
        <v>1.048399443516232</v>
      </c>
      <c r="G14" s="713">
        <v>-11.632691228726388</v>
      </c>
      <c r="H14" s="722">
        <v>3501506.42</v>
      </c>
      <c r="I14" s="713">
        <v>1.0549816138994101</v>
      </c>
      <c r="J14" s="744">
        <v>-7.3647453354636845</v>
      </c>
      <c r="K14" s="14"/>
      <c r="L14" s="718">
        <v>188</v>
      </c>
      <c r="M14" s="713">
        <v>0.9962376132690371</v>
      </c>
      <c r="N14" s="744">
        <v>-3.589743589743588</v>
      </c>
    </row>
    <row r="15" spans="1:14" ht="11.25" customHeight="1">
      <c r="A15" s="228" t="s">
        <v>61</v>
      </c>
      <c r="B15" s="6"/>
      <c r="C15" s="265"/>
      <c r="D15" s="14"/>
      <c r="E15" s="718">
        <v>621</v>
      </c>
      <c r="F15" s="713">
        <v>0.13778964114784764</v>
      </c>
      <c r="G15" s="713">
        <v>-21.491782553729454</v>
      </c>
      <c r="H15" s="722">
        <v>375643.57</v>
      </c>
      <c r="I15" s="713">
        <v>0.11317901845501573</v>
      </c>
      <c r="J15" s="744">
        <v>-18.94566627759633</v>
      </c>
      <c r="K15" s="14"/>
      <c r="L15" s="718">
        <v>26</v>
      </c>
      <c r="M15" s="713">
        <v>0.1377775422606115</v>
      </c>
      <c r="N15" s="744">
        <v>13.043478260869556</v>
      </c>
    </row>
    <row r="16" spans="1:14" ht="11.25" customHeight="1">
      <c r="A16" s="228" t="s">
        <v>62</v>
      </c>
      <c r="B16" s="6"/>
      <c r="C16" s="265"/>
      <c r="D16" s="14"/>
      <c r="E16" s="718">
        <v>7799</v>
      </c>
      <c r="F16" s="713">
        <v>1.7304692613720831</v>
      </c>
      <c r="G16" s="713">
        <v>-26.879804987811738</v>
      </c>
      <c r="H16" s="722">
        <v>5002004.25</v>
      </c>
      <c r="I16" s="713">
        <v>1.5070720665412085</v>
      </c>
      <c r="J16" s="744">
        <v>-17.893609955796773</v>
      </c>
      <c r="K16" s="14"/>
      <c r="L16" s="718">
        <v>682</v>
      </c>
      <c r="M16" s="713">
        <v>3.6140109162206557</v>
      </c>
      <c r="N16" s="744">
        <v>-26.50862068965517</v>
      </c>
    </row>
    <row r="17" spans="1:14" ht="11.25" customHeight="1">
      <c r="A17" s="228" t="s">
        <v>63</v>
      </c>
      <c r="B17" s="6"/>
      <c r="C17" s="265"/>
      <c r="D17" s="14"/>
      <c r="E17" s="718">
        <v>489</v>
      </c>
      <c r="F17" s="713">
        <v>0.1085010217734259</v>
      </c>
      <c r="G17" s="713">
        <v>-26.905829596412556</v>
      </c>
      <c r="H17" s="722">
        <v>297151.79</v>
      </c>
      <c r="I17" s="713">
        <v>0.08952994436814386</v>
      </c>
      <c r="J17" s="744">
        <v>-22.434743971853354</v>
      </c>
      <c r="K17" s="14"/>
      <c r="L17" s="718">
        <v>34</v>
      </c>
      <c r="M17" s="713">
        <v>0.18017063218695353</v>
      </c>
      <c r="N17" s="744">
        <v>-34.61538461538461</v>
      </c>
    </row>
    <row r="18" spans="1:14" ht="11.25" customHeight="1">
      <c r="A18" s="228" t="s">
        <v>64</v>
      </c>
      <c r="B18" s="6"/>
      <c r="C18" s="265"/>
      <c r="D18" s="14"/>
      <c r="E18" s="718">
        <v>1818</v>
      </c>
      <c r="F18" s="713">
        <v>0.4033841668386264</v>
      </c>
      <c r="G18" s="713">
        <v>-5.0156739811912265</v>
      </c>
      <c r="H18" s="722">
        <v>1075839.89</v>
      </c>
      <c r="I18" s="713">
        <v>0.3241437162492947</v>
      </c>
      <c r="J18" s="744">
        <v>-4.261298160652571</v>
      </c>
      <c r="K18" s="14"/>
      <c r="L18" s="718">
        <v>97</v>
      </c>
      <c r="M18" s="713">
        <v>0.5140162153568969</v>
      </c>
      <c r="N18" s="744">
        <v>5.434782608695654</v>
      </c>
    </row>
    <row r="19" spans="1:14" ht="11.25" customHeight="1">
      <c r="A19" s="234" t="s">
        <v>65</v>
      </c>
      <c r="B19" s="72"/>
      <c r="C19" s="268"/>
      <c r="D19" s="74"/>
      <c r="E19" s="728">
        <v>90983</v>
      </c>
      <c r="F19" s="714">
        <v>20.187624670780384</v>
      </c>
      <c r="G19" s="714">
        <v>-15.407930826088979</v>
      </c>
      <c r="H19" s="733">
        <v>52260025.419999994</v>
      </c>
      <c r="I19" s="714">
        <v>15.745613272362869</v>
      </c>
      <c r="J19" s="746">
        <v>-13.082597620027625</v>
      </c>
      <c r="K19" s="74"/>
      <c r="L19" s="728">
        <v>5866</v>
      </c>
      <c r="M19" s="714">
        <v>31.084733188490276</v>
      </c>
      <c r="N19" s="746">
        <v>-15.669925244393335</v>
      </c>
    </row>
    <row r="20" spans="1:17" ht="11.25" customHeight="1">
      <c r="A20" s="228" t="s">
        <v>66</v>
      </c>
      <c r="B20" s="6"/>
      <c r="C20" s="265"/>
      <c r="D20" s="14"/>
      <c r="E20" s="718">
        <v>10104</v>
      </c>
      <c r="F20" s="713">
        <v>2.241910683023917</v>
      </c>
      <c r="G20" s="713">
        <v>-22.722753346080303</v>
      </c>
      <c r="H20" s="722">
        <v>5188555.83</v>
      </c>
      <c r="I20" s="713">
        <v>1.5632788710810344</v>
      </c>
      <c r="J20" s="744">
        <v>-18.98016780457824</v>
      </c>
      <c r="K20" s="14"/>
      <c r="L20" s="718">
        <v>991</v>
      </c>
      <c r="M20" s="713">
        <v>5.2514440146256165</v>
      </c>
      <c r="N20" s="744">
        <v>-9.580291970802923</v>
      </c>
      <c r="O20" s="73"/>
      <c r="P20" s="73"/>
      <c r="Q20" s="73"/>
    </row>
    <row r="21" spans="1:17" s="73" customFormat="1" ht="11.25" customHeight="1">
      <c r="A21" s="228" t="s">
        <v>67</v>
      </c>
      <c r="B21" s="6"/>
      <c r="C21" s="265"/>
      <c r="D21" s="14"/>
      <c r="E21" s="718">
        <v>5208</v>
      </c>
      <c r="F21" s="713">
        <v>1.1555691644090023</v>
      </c>
      <c r="G21" s="713">
        <v>-22.488465545468074</v>
      </c>
      <c r="H21" s="722">
        <v>2761817.69</v>
      </c>
      <c r="I21" s="713">
        <v>0.8321181041536233</v>
      </c>
      <c r="J21" s="744">
        <v>-19.275714891274077</v>
      </c>
      <c r="K21" s="14"/>
      <c r="L21" s="718">
        <v>430</v>
      </c>
      <c r="M21" s="713">
        <v>2.278628583540883</v>
      </c>
      <c r="N21" s="744">
        <v>-9.663865546218487</v>
      </c>
      <c r="O21" s="65"/>
      <c r="P21" s="65"/>
      <c r="Q21" s="65"/>
    </row>
    <row r="22" spans="1:14" ht="11.25" customHeight="1">
      <c r="A22" s="228" t="s">
        <v>68</v>
      </c>
      <c r="B22" s="6"/>
      <c r="C22" s="265"/>
      <c r="D22" s="14"/>
      <c r="E22" s="718">
        <v>13036</v>
      </c>
      <c r="F22" s="713">
        <v>2.8924730467042536</v>
      </c>
      <c r="G22" s="713">
        <v>-14.808521761861194</v>
      </c>
      <c r="H22" s="722">
        <v>7271337.38</v>
      </c>
      <c r="I22" s="713">
        <v>2.190807705090402</v>
      </c>
      <c r="J22" s="744">
        <v>-13.636765917620231</v>
      </c>
      <c r="K22" s="14"/>
      <c r="L22" s="718">
        <v>721</v>
      </c>
      <c r="M22" s="713">
        <v>3.8206772296115736</v>
      </c>
      <c r="N22" s="744">
        <v>-19.079685746352414</v>
      </c>
    </row>
    <row r="23" spans="1:14" ht="11.25" customHeight="1">
      <c r="A23" s="228" t="s">
        <v>69</v>
      </c>
      <c r="B23" s="6"/>
      <c r="C23" s="265"/>
      <c r="D23" s="14"/>
      <c r="E23" s="718">
        <v>7144</v>
      </c>
      <c r="F23" s="713">
        <v>1.5851355819005208</v>
      </c>
      <c r="G23" s="713">
        <v>-12.095484188507443</v>
      </c>
      <c r="H23" s="722">
        <v>4017902.99</v>
      </c>
      <c r="I23" s="713">
        <v>1.2105686160305444</v>
      </c>
      <c r="J23" s="744">
        <v>-12.343833267051474</v>
      </c>
      <c r="K23" s="14"/>
      <c r="L23" s="718">
        <v>287</v>
      </c>
      <c r="M23" s="713">
        <v>1.5208521011075196</v>
      </c>
      <c r="N23" s="744">
        <v>-19.38202247191011</v>
      </c>
    </row>
    <row r="24" spans="1:14" ht="11.25" customHeight="1">
      <c r="A24" s="228" t="s">
        <v>70</v>
      </c>
      <c r="B24" s="6"/>
      <c r="C24" s="265"/>
      <c r="D24" s="14"/>
      <c r="E24" s="718">
        <v>6280</v>
      </c>
      <c r="F24" s="713">
        <v>1.3934282550861241</v>
      </c>
      <c r="G24" s="713">
        <v>-12.081758364832707</v>
      </c>
      <c r="H24" s="722">
        <v>3449533.46</v>
      </c>
      <c r="I24" s="713">
        <v>1.0393224916122863</v>
      </c>
      <c r="J24" s="744">
        <v>-10.357438133829556</v>
      </c>
      <c r="K24" s="14"/>
      <c r="L24" s="718">
        <v>263</v>
      </c>
      <c r="M24" s="713">
        <v>1.3936728313284936</v>
      </c>
      <c r="N24" s="744">
        <v>-21.95845697329377</v>
      </c>
    </row>
    <row r="25" spans="1:17" ht="11.25" customHeight="1">
      <c r="A25" s="228" t="s">
        <v>71</v>
      </c>
      <c r="B25" s="6"/>
      <c r="C25" s="265"/>
      <c r="D25" s="14"/>
      <c r="E25" s="718">
        <v>14398</v>
      </c>
      <c r="F25" s="713">
        <v>3.1946783466130597</v>
      </c>
      <c r="G25" s="713">
        <v>-13.959603203059634</v>
      </c>
      <c r="H25" s="722">
        <v>8497112.69</v>
      </c>
      <c r="I25" s="713">
        <v>2.5601260097593532</v>
      </c>
      <c r="J25" s="744">
        <v>-11.615965593821775</v>
      </c>
      <c r="K25" s="14"/>
      <c r="L25" s="718">
        <v>963</v>
      </c>
      <c r="M25" s="713">
        <v>5.103068199883419</v>
      </c>
      <c r="N25" s="744">
        <v>-12.295081967213118</v>
      </c>
      <c r="O25" s="73"/>
      <c r="P25" s="73"/>
      <c r="Q25" s="73"/>
    </row>
    <row r="26" spans="1:14" s="73" customFormat="1" ht="11.25" customHeight="1">
      <c r="A26" s="228" t="s">
        <v>72</v>
      </c>
      <c r="B26" s="6"/>
      <c r="C26" s="265"/>
      <c r="D26" s="14"/>
      <c r="E26" s="718">
        <v>8190</v>
      </c>
      <c r="F26" s="713">
        <v>1.817225702094802</v>
      </c>
      <c r="G26" s="713">
        <v>-6.592153284671531</v>
      </c>
      <c r="H26" s="722">
        <v>4878277.8</v>
      </c>
      <c r="I26" s="713">
        <v>1.4697940740870223</v>
      </c>
      <c r="J26" s="744">
        <v>-3.852974523186903</v>
      </c>
      <c r="K26" s="14"/>
      <c r="L26" s="718">
        <v>424</v>
      </c>
      <c r="M26" s="713">
        <v>2.246833766096126</v>
      </c>
      <c r="N26" s="744">
        <v>-8.423326133909292</v>
      </c>
    </row>
    <row r="27" spans="1:14" s="73" customFormat="1" ht="11.25" customHeight="1">
      <c r="A27" s="228" t="s">
        <v>73</v>
      </c>
      <c r="B27" s="6"/>
      <c r="C27" s="265"/>
      <c r="D27" s="14"/>
      <c r="E27" s="718">
        <v>3011</v>
      </c>
      <c r="F27" s="713">
        <v>0.6680911586089681</v>
      </c>
      <c r="G27" s="713">
        <v>-14.387261870912704</v>
      </c>
      <c r="H27" s="722">
        <v>1775010.68</v>
      </c>
      <c r="I27" s="713">
        <v>0.5347994283771981</v>
      </c>
      <c r="J27" s="744">
        <v>-15.802352339097848</v>
      </c>
      <c r="K27" s="14"/>
      <c r="L27" s="718">
        <v>195</v>
      </c>
      <c r="M27" s="713">
        <v>1.0333315669545864</v>
      </c>
      <c r="N27" s="744">
        <v>2.0942408376963373</v>
      </c>
    </row>
    <row r="28" spans="1:14" s="73" customFormat="1" ht="11.25" customHeight="1">
      <c r="A28" s="228" t="s">
        <v>74</v>
      </c>
      <c r="B28" s="6"/>
      <c r="C28" s="265"/>
      <c r="D28" s="14"/>
      <c r="E28" s="718">
        <v>23612</v>
      </c>
      <c r="F28" s="713">
        <v>5.239112732339739</v>
      </c>
      <c r="G28" s="713">
        <v>-16.180333688320914</v>
      </c>
      <c r="H28" s="722">
        <v>14420476.9</v>
      </c>
      <c r="I28" s="713">
        <v>4.344797972171407</v>
      </c>
      <c r="J28" s="744">
        <v>-13.409588692779773</v>
      </c>
      <c r="K28" s="14"/>
      <c r="L28" s="718">
        <v>1592</v>
      </c>
      <c r="M28" s="713">
        <v>8.43622489534206</v>
      </c>
      <c r="N28" s="744">
        <v>-22.265625</v>
      </c>
    </row>
    <row r="29" spans="1:14" s="73" customFormat="1" ht="11.25" customHeight="1">
      <c r="A29" s="234" t="s">
        <v>75</v>
      </c>
      <c r="B29" s="72"/>
      <c r="C29" s="268"/>
      <c r="D29" s="74"/>
      <c r="E29" s="728">
        <v>211605</v>
      </c>
      <c r="F29" s="714">
        <v>46.951653808519</v>
      </c>
      <c r="G29" s="714">
        <v>-8.909130825954259</v>
      </c>
      <c r="H29" s="733">
        <v>175773570.63</v>
      </c>
      <c r="I29" s="714">
        <v>52.959458867449214</v>
      </c>
      <c r="J29" s="746">
        <v>-8.891295899667828</v>
      </c>
      <c r="K29" s="74"/>
      <c r="L29" s="728">
        <v>7821</v>
      </c>
      <c r="M29" s="714">
        <v>41.444544539240106</v>
      </c>
      <c r="N29" s="746">
        <v>-15.658362989323848</v>
      </c>
    </row>
    <row r="30" spans="1:17" s="73" customFormat="1" ht="11.25" customHeight="1">
      <c r="A30" s="228" t="s">
        <v>76</v>
      </c>
      <c r="B30" s="6"/>
      <c r="C30" s="265"/>
      <c r="D30" s="14"/>
      <c r="E30" s="718">
        <v>49390</v>
      </c>
      <c r="F30" s="713">
        <v>10.958825082596126</v>
      </c>
      <c r="G30" s="713">
        <v>-12.416654844658815</v>
      </c>
      <c r="H30" s="722">
        <v>32397771.67</v>
      </c>
      <c r="I30" s="713">
        <v>9.761242546332728</v>
      </c>
      <c r="J30" s="744">
        <v>-12.319547431959677</v>
      </c>
      <c r="K30" s="14"/>
      <c r="L30" s="718">
        <v>2247</v>
      </c>
      <c r="M30" s="713">
        <v>11.907159133061311</v>
      </c>
      <c r="N30" s="744">
        <v>-13.04179566563467</v>
      </c>
      <c r="O30" s="65"/>
      <c r="P30" s="65"/>
      <c r="Q30" s="65"/>
    </row>
    <row r="31" spans="1:14" ht="11.25" customHeight="1">
      <c r="A31" s="228" t="s">
        <v>77</v>
      </c>
      <c r="B31" s="6"/>
      <c r="C31" s="265"/>
      <c r="D31" s="14"/>
      <c r="E31" s="718">
        <v>8929</v>
      </c>
      <c r="F31" s="713">
        <v>1.9811975938955415</v>
      </c>
      <c r="G31" s="713">
        <v>-9.61635793096467</v>
      </c>
      <c r="H31" s="722">
        <v>6154477.54</v>
      </c>
      <c r="I31" s="713">
        <v>1.8543049388031314</v>
      </c>
      <c r="J31" s="744">
        <v>-10.622187804446327</v>
      </c>
      <c r="K31" s="14"/>
      <c r="L31" s="718">
        <v>262</v>
      </c>
      <c r="M31" s="713">
        <v>1.3883736950877006</v>
      </c>
      <c r="N31" s="744">
        <v>-25.356125356125357</v>
      </c>
    </row>
    <row r="32" spans="1:14" ht="11.25" customHeight="1">
      <c r="A32" s="228" t="s">
        <v>78</v>
      </c>
      <c r="B32" s="6"/>
      <c r="C32" s="265"/>
      <c r="D32" s="14"/>
      <c r="E32" s="718">
        <v>44294</v>
      </c>
      <c r="F32" s="713">
        <v>9.82810686795936</v>
      </c>
      <c r="G32" s="713">
        <v>-4.214691953376725</v>
      </c>
      <c r="H32" s="722">
        <v>37210022.4</v>
      </c>
      <c r="I32" s="713">
        <v>11.21114308417724</v>
      </c>
      <c r="J32" s="744">
        <v>-2.960035178569942</v>
      </c>
      <c r="K32" s="14"/>
      <c r="L32" s="718">
        <v>1834</v>
      </c>
      <c r="M32" s="713">
        <v>9.718615865613906</v>
      </c>
      <c r="N32" s="744">
        <v>-6.285130301481856</v>
      </c>
    </row>
    <row r="33" spans="1:14" ht="11.25" customHeight="1">
      <c r="A33" s="228" t="s">
        <v>79</v>
      </c>
      <c r="B33" s="6"/>
      <c r="C33" s="265"/>
      <c r="D33" s="14"/>
      <c r="E33" s="718">
        <v>108992</v>
      </c>
      <c r="F33" s="713">
        <v>24.18352426406797</v>
      </c>
      <c r="G33" s="713">
        <v>-9.011829330394782</v>
      </c>
      <c r="H33" s="722">
        <v>100011299.02</v>
      </c>
      <c r="I33" s="713">
        <v>30.13276829813612</v>
      </c>
      <c r="J33" s="744">
        <v>-9.693510055957244</v>
      </c>
      <c r="K33" s="14"/>
      <c r="L33" s="718">
        <v>3478</v>
      </c>
      <c r="M33" s="713">
        <v>18.430395845477186</v>
      </c>
      <c r="N33" s="744">
        <v>-20.611732481168687</v>
      </c>
    </row>
    <row r="34" spans="1:14" ht="11.25" customHeight="1">
      <c r="A34" s="234" t="s">
        <v>80</v>
      </c>
      <c r="B34" s="72"/>
      <c r="C34" s="268"/>
      <c r="D34" s="74"/>
      <c r="E34" s="728">
        <v>101140</v>
      </c>
      <c r="F34" s="714">
        <v>22.441295178250094</v>
      </c>
      <c r="G34" s="714">
        <v>-8.240566850838748</v>
      </c>
      <c r="H34" s="733">
        <v>71853990.45</v>
      </c>
      <c r="I34" s="714">
        <v>21.64915031343961</v>
      </c>
      <c r="J34" s="746">
        <v>-10.202948017937874</v>
      </c>
      <c r="K34" s="74"/>
      <c r="L34" s="728">
        <v>2781</v>
      </c>
      <c r="M34" s="714">
        <v>14.73689788564464</v>
      </c>
      <c r="N34" s="746">
        <v>-19.203951191167924</v>
      </c>
    </row>
    <row r="35" spans="1:14" ht="11.25" customHeight="1">
      <c r="A35" s="228" t="s">
        <v>81</v>
      </c>
      <c r="B35" s="6"/>
      <c r="C35" s="265"/>
      <c r="D35" s="14"/>
      <c r="E35" s="718">
        <v>30532</v>
      </c>
      <c r="F35" s="713">
        <v>6.774546414695787</v>
      </c>
      <c r="G35" s="713">
        <v>-8.202044497895367</v>
      </c>
      <c r="H35" s="722">
        <v>21273112.65</v>
      </c>
      <c r="I35" s="713">
        <v>6.4094535391887</v>
      </c>
      <c r="J35" s="744">
        <v>-8.220448588295937</v>
      </c>
      <c r="K35" s="14"/>
      <c r="L35" s="718">
        <v>861</v>
      </c>
      <c r="M35" s="713">
        <v>4.562556303322558</v>
      </c>
      <c r="N35" s="744">
        <v>-16.488845780795348</v>
      </c>
    </row>
    <row r="36" spans="1:14" ht="11.25" customHeight="1">
      <c r="A36" s="228" t="s">
        <v>82</v>
      </c>
      <c r="B36" s="6"/>
      <c r="C36" s="265"/>
      <c r="D36" s="14"/>
      <c r="E36" s="718">
        <v>31313</v>
      </c>
      <c r="F36" s="713">
        <v>6.947837412661115</v>
      </c>
      <c r="G36" s="713">
        <v>-7.143704406618823</v>
      </c>
      <c r="H36" s="722">
        <v>22532016.38</v>
      </c>
      <c r="I36" s="713">
        <v>6.788753226098709</v>
      </c>
      <c r="J36" s="744">
        <v>-6.063075427187425</v>
      </c>
      <c r="K36" s="14"/>
      <c r="L36" s="718">
        <v>576</v>
      </c>
      <c r="M36" s="713">
        <v>3.0523024746966243</v>
      </c>
      <c r="N36" s="744">
        <v>-8.133971291866027</v>
      </c>
    </row>
    <row r="37" spans="1:14" ht="11.25" customHeight="1">
      <c r="A37" s="228" t="s">
        <v>83</v>
      </c>
      <c r="B37" s="6"/>
      <c r="C37" s="265"/>
      <c r="D37" s="14"/>
      <c r="E37" s="718">
        <v>39295</v>
      </c>
      <c r="F37" s="713">
        <v>8.718911350893192</v>
      </c>
      <c r="G37" s="713">
        <v>-9.125598390416501</v>
      </c>
      <c r="H37" s="722">
        <v>28048861.42</v>
      </c>
      <c r="I37" s="713">
        <v>8.450943548152198</v>
      </c>
      <c r="J37" s="744">
        <v>-14.624155661517369</v>
      </c>
      <c r="K37" s="14"/>
      <c r="L37" s="718">
        <v>1344</v>
      </c>
      <c r="M37" s="713">
        <v>7.122039107625457</v>
      </c>
      <c r="N37" s="744">
        <v>-24.663677130044846</v>
      </c>
    </row>
    <row r="38" spans="1:14" ht="11.25" customHeight="1">
      <c r="A38" s="234" t="s">
        <v>84</v>
      </c>
      <c r="B38" s="72"/>
      <c r="C38" s="268"/>
      <c r="D38" s="74"/>
      <c r="E38" s="728">
        <v>26083</v>
      </c>
      <c r="F38" s="714">
        <v>5.787386811689709</v>
      </c>
      <c r="G38" s="714">
        <v>-9.98412479293208</v>
      </c>
      <c r="H38" s="733">
        <v>18667699.740000002</v>
      </c>
      <c r="I38" s="714">
        <v>5.6244592004760054</v>
      </c>
      <c r="J38" s="746">
        <v>-9.611337733559166</v>
      </c>
      <c r="K38" s="74"/>
      <c r="L38" s="728">
        <v>1225</v>
      </c>
      <c r="M38" s="714">
        <v>6.49144189497112</v>
      </c>
      <c r="N38" s="746">
        <v>-17.397167902899525</v>
      </c>
    </row>
    <row r="39" spans="1:14" ht="11.25" customHeight="1">
      <c r="A39" s="228" t="s">
        <v>85</v>
      </c>
      <c r="B39" s="6"/>
      <c r="C39" s="265"/>
      <c r="D39" s="14"/>
      <c r="E39" s="718">
        <v>5985</v>
      </c>
      <c r="F39" s="713">
        <v>1.3279726284538937</v>
      </c>
      <c r="G39" s="713">
        <v>-8.612001832340809</v>
      </c>
      <c r="H39" s="722">
        <v>3999911.88</v>
      </c>
      <c r="I39" s="713">
        <v>1.2051480090154523</v>
      </c>
      <c r="J39" s="744">
        <v>-8.087337363652992</v>
      </c>
      <c r="K39" s="14"/>
      <c r="L39" s="718">
        <v>163</v>
      </c>
      <c r="M39" s="713">
        <v>0.8637592072492184</v>
      </c>
      <c r="N39" s="744">
        <v>-30.04291845493562</v>
      </c>
    </row>
    <row r="40" spans="1:14" ht="11.25" customHeight="1">
      <c r="A40" s="228" t="s">
        <v>86</v>
      </c>
      <c r="B40" s="6"/>
      <c r="C40" s="265"/>
      <c r="D40" s="14"/>
      <c r="E40" s="718">
        <v>5698</v>
      </c>
      <c r="F40" s="713">
        <v>1.2642920696625375</v>
      </c>
      <c r="G40" s="713">
        <v>-9.541197015399272</v>
      </c>
      <c r="H40" s="722">
        <v>3859274.51</v>
      </c>
      <c r="I40" s="713">
        <v>1.1627748639228985</v>
      </c>
      <c r="J40" s="744">
        <v>-9.549455109503302</v>
      </c>
      <c r="K40" s="14"/>
      <c r="L40" s="718">
        <v>299</v>
      </c>
      <c r="M40" s="713">
        <v>1.5844417359970324</v>
      </c>
      <c r="N40" s="744">
        <v>-28.125</v>
      </c>
    </row>
    <row r="41" spans="1:14" ht="11.25" customHeight="1">
      <c r="A41" s="228" t="s">
        <v>87</v>
      </c>
      <c r="B41" s="6"/>
      <c r="C41" s="265"/>
      <c r="D41" s="14"/>
      <c r="E41" s="718">
        <v>8306</v>
      </c>
      <c r="F41" s="713">
        <v>1.8429641857874755</v>
      </c>
      <c r="G41" s="713">
        <v>-11.563032367972747</v>
      </c>
      <c r="H41" s="722">
        <v>5650635.27</v>
      </c>
      <c r="I41" s="713">
        <v>1.7025004674135449</v>
      </c>
      <c r="J41" s="744">
        <v>-10.624073170061033</v>
      </c>
      <c r="K41" s="14"/>
      <c r="L41" s="718">
        <v>442</v>
      </c>
      <c r="M41" s="713">
        <v>2.342218218430396</v>
      </c>
      <c r="N41" s="744">
        <v>7.281553398058249</v>
      </c>
    </row>
    <row r="42" spans="1:14" ht="11.25" customHeight="1">
      <c r="A42" s="229" t="s">
        <v>88</v>
      </c>
      <c r="B42" s="271"/>
      <c r="C42" s="272"/>
      <c r="D42" s="14"/>
      <c r="E42" s="719">
        <v>6094</v>
      </c>
      <c r="F42" s="726">
        <v>1.3521579277858025</v>
      </c>
      <c r="G42" s="726">
        <v>-9.530878859857484</v>
      </c>
      <c r="H42" s="724">
        <v>5157878.08</v>
      </c>
      <c r="I42" s="726">
        <v>1.5540358601241093</v>
      </c>
      <c r="J42" s="849">
        <v>-9.697726319881916</v>
      </c>
      <c r="K42" s="14"/>
      <c r="L42" s="719">
        <v>321</v>
      </c>
      <c r="M42" s="726">
        <v>1.701022733294473</v>
      </c>
      <c r="N42" s="849">
        <v>-23.933649289099524</v>
      </c>
    </row>
    <row r="43" spans="1:14" ht="12.75" customHeight="1">
      <c r="A43" s="14" t="s">
        <v>234</v>
      </c>
      <c r="C43" s="66"/>
      <c r="G43" s="44"/>
      <c r="H43" s="44"/>
      <c r="I43" s="44"/>
      <c r="J43" s="44"/>
      <c r="N43" s="44"/>
    </row>
    <row r="44" ht="6.75" customHeight="1"/>
    <row r="45" spans="1:14" ht="11.25" customHeight="1">
      <c r="A45" s="1250"/>
      <c r="B45" s="1251"/>
      <c r="C45" s="1251"/>
      <c r="D45" s="1251"/>
      <c r="E45" s="1251"/>
      <c r="F45" s="1251"/>
      <c r="G45" s="1251"/>
      <c r="H45" s="1251"/>
      <c r="I45" s="1251"/>
      <c r="J45" s="1251"/>
      <c r="K45" s="1251"/>
      <c r="L45" s="1251"/>
      <c r="M45" s="1251"/>
      <c r="N45" s="1251"/>
    </row>
    <row r="46" ht="20.25" customHeight="1">
      <c r="H46" s="554"/>
    </row>
    <row r="47" spans="1:18" ht="12.75">
      <c r="A47" s="64" t="str">
        <f>A1</f>
        <v>Boletim Estatístico da Previdência Social - Vol. 14 Nº 11</v>
      </c>
      <c r="B47" s="159"/>
      <c r="C47" s="159"/>
      <c r="D47" s="159"/>
      <c r="E47" s="159"/>
      <c r="F47" s="159"/>
      <c r="G47" s="159"/>
      <c r="H47" s="159"/>
      <c r="I47" s="159"/>
      <c r="J47" s="159"/>
      <c r="K47" s="159"/>
      <c r="L47" s="159"/>
      <c r="M47" s="159"/>
      <c r="N47" s="162" t="str">
        <f>N1</f>
        <v>Novembro/2009</v>
      </c>
      <c r="O47" s="1244"/>
      <c r="P47" s="1244"/>
      <c r="Q47" s="1244"/>
      <c r="R47" s="1244"/>
    </row>
    <row r="48" spans="1:18" ht="12.75">
      <c r="A48"/>
      <c r="B48"/>
      <c r="C48"/>
      <c r="D48"/>
      <c r="E48"/>
      <c r="F48"/>
      <c r="G48"/>
      <c r="H48"/>
      <c r="I48"/>
      <c r="J48"/>
      <c r="K48"/>
      <c r="L48"/>
      <c r="M48"/>
      <c r="N48"/>
      <c r="O48" s="6"/>
      <c r="P48" s="534"/>
      <c r="Q48" s="6"/>
      <c r="R48" s="360"/>
    </row>
    <row r="49" spans="1:19" ht="12.75">
      <c r="A49"/>
      <c r="B49"/>
      <c r="C49"/>
      <c r="D49"/>
      <c r="E49"/>
      <c r="F49"/>
      <c r="G49"/>
      <c r="H49"/>
      <c r="I49"/>
      <c r="J49"/>
      <c r="K49"/>
      <c r="L49"/>
      <c r="M49"/>
      <c r="N49"/>
      <c r="O49" s="6"/>
      <c r="P49" s="1244" t="s">
        <v>362</v>
      </c>
      <c r="Q49" s="1244"/>
      <c r="R49" s="1244" t="s">
        <v>363</v>
      </c>
      <c r="S49" s="1244"/>
    </row>
    <row r="50" spans="1:19" ht="12.75">
      <c r="A50"/>
      <c r="B50"/>
      <c r="C50"/>
      <c r="D50"/>
      <c r="E50"/>
      <c r="F50"/>
      <c r="G50"/>
      <c r="H50"/>
      <c r="I50"/>
      <c r="J50"/>
      <c r="K50"/>
      <c r="L50"/>
      <c r="M50"/>
      <c r="N50"/>
      <c r="O50" s="6"/>
      <c r="P50" s="6" t="s">
        <v>245</v>
      </c>
      <c r="Q50" s="534">
        <f>$E$33</f>
        <v>108992</v>
      </c>
      <c r="R50" s="6" t="s">
        <v>245</v>
      </c>
      <c r="S50" s="534">
        <f>$L$33</f>
        <v>3478</v>
      </c>
    </row>
    <row r="51" spans="1:19" ht="12.75">
      <c r="A51"/>
      <c r="B51"/>
      <c r="C51"/>
      <c r="D51"/>
      <c r="E51"/>
      <c r="F51"/>
      <c r="G51"/>
      <c r="H51"/>
      <c r="I51"/>
      <c r="J51"/>
      <c r="K51"/>
      <c r="L51"/>
      <c r="M51"/>
      <c r="N51"/>
      <c r="O51" s="6"/>
      <c r="P51" s="6" t="s">
        <v>250</v>
      </c>
      <c r="Q51" s="360">
        <f>$E$30</f>
        <v>49390</v>
      </c>
      <c r="R51" s="6" t="s">
        <v>250</v>
      </c>
      <c r="S51" s="534">
        <f>$L$30</f>
        <v>2247</v>
      </c>
    </row>
    <row r="52" spans="1:19" ht="12.75">
      <c r="A52"/>
      <c r="B52"/>
      <c r="C52"/>
      <c r="D52"/>
      <c r="E52"/>
      <c r="F52"/>
      <c r="G52"/>
      <c r="H52"/>
      <c r="I52"/>
      <c r="J52"/>
      <c r="K52"/>
      <c r="L52"/>
      <c r="M52"/>
      <c r="N52"/>
      <c r="O52" s="6"/>
      <c r="P52" s="6" t="s">
        <v>246</v>
      </c>
      <c r="Q52" s="360">
        <f>$E$32</f>
        <v>44294</v>
      </c>
      <c r="R52" s="6" t="s">
        <v>246</v>
      </c>
      <c r="S52" s="534">
        <f>$L$32</f>
        <v>1834</v>
      </c>
    </row>
    <row r="53" spans="1:19" ht="12.75">
      <c r="A53"/>
      <c r="B53"/>
      <c r="C53"/>
      <c r="D53"/>
      <c r="E53"/>
      <c r="F53"/>
      <c r="G53"/>
      <c r="H53"/>
      <c r="I53"/>
      <c r="J53"/>
      <c r="K53"/>
      <c r="L53"/>
      <c r="M53"/>
      <c r="N53"/>
      <c r="O53" s="6"/>
      <c r="P53" s="6" t="s">
        <v>260</v>
      </c>
      <c r="Q53" s="360">
        <f>$E$37</f>
        <v>39295</v>
      </c>
      <c r="R53" s="6" t="s">
        <v>254</v>
      </c>
      <c r="S53" s="534">
        <f>$L$28</f>
        <v>1592</v>
      </c>
    </row>
    <row r="54" spans="1:19" ht="12.75">
      <c r="A54"/>
      <c r="B54"/>
      <c r="C54"/>
      <c r="D54"/>
      <c r="E54"/>
      <c r="F54"/>
      <c r="G54"/>
      <c r="H54"/>
      <c r="I54"/>
      <c r="J54"/>
      <c r="K54"/>
      <c r="L54"/>
      <c r="M54"/>
      <c r="N54"/>
      <c r="O54" s="6"/>
      <c r="P54" s="6" t="s">
        <v>259</v>
      </c>
      <c r="Q54" s="360">
        <f>$E$36</f>
        <v>31313</v>
      </c>
      <c r="R54" s="6" t="s">
        <v>260</v>
      </c>
      <c r="S54" s="534">
        <f>$L$37</f>
        <v>1344</v>
      </c>
    </row>
    <row r="55" spans="1:19" ht="12.75">
      <c r="A55"/>
      <c r="B55"/>
      <c r="C55"/>
      <c r="D55"/>
      <c r="E55"/>
      <c r="F55"/>
      <c r="G55"/>
      <c r="H55"/>
      <c r="I55"/>
      <c r="J55"/>
      <c r="K55"/>
      <c r="L55"/>
      <c r="M55"/>
      <c r="N55"/>
      <c r="O55" s="6"/>
      <c r="P55" s="6" t="s">
        <v>253</v>
      </c>
      <c r="Q55" s="360">
        <f>$E$35</f>
        <v>30532</v>
      </c>
      <c r="R55" s="6" t="s">
        <v>267</v>
      </c>
      <c r="S55" s="534">
        <f>$L$20</f>
        <v>991</v>
      </c>
    </row>
    <row r="56" spans="1:19" ht="12.75">
      <c r="A56"/>
      <c r="B56"/>
      <c r="C56"/>
      <c r="D56"/>
      <c r="E56"/>
      <c r="F56"/>
      <c r="G56"/>
      <c r="H56"/>
      <c r="I56"/>
      <c r="J56"/>
      <c r="K56"/>
      <c r="L56"/>
      <c r="M56"/>
      <c r="N56"/>
      <c r="O56" s="6"/>
      <c r="P56" s="6" t="s">
        <v>254</v>
      </c>
      <c r="Q56" s="360">
        <f>$E$28</f>
        <v>23612</v>
      </c>
      <c r="R56" s="6" t="s">
        <v>261</v>
      </c>
      <c r="S56" s="534">
        <f>$L$25</f>
        <v>963</v>
      </c>
    </row>
    <row r="57" spans="1:19" ht="12.75">
      <c r="A57"/>
      <c r="B57"/>
      <c r="C57"/>
      <c r="D57"/>
      <c r="E57"/>
      <c r="F57"/>
      <c r="G57"/>
      <c r="H57"/>
      <c r="I57"/>
      <c r="J57"/>
      <c r="K57"/>
      <c r="L57"/>
      <c r="M57"/>
      <c r="N57"/>
      <c r="O57" s="6"/>
      <c r="P57" s="6" t="s">
        <v>261</v>
      </c>
      <c r="Q57" s="360">
        <f>$E$25</f>
        <v>14398</v>
      </c>
      <c r="R57" s="6" t="s">
        <v>253</v>
      </c>
      <c r="S57" s="534">
        <f>$L$35</f>
        <v>861</v>
      </c>
    </row>
    <row r="58" spans="1:19" ht="12.75">
      <c r="A58"/>
      <c r="B58"/>
      <c r="C58"/>
      <c r="D58"/>
      <c r="E58"/>
      <c r="F58"/>
      <c r="G58"/>
      <c r="H58"/>
      <c r="I58"/>
      <c r="J58"/>
      <c r="K58"/>
      <c r="L58"/>
      <c r="M58"/>
      <c r="N58"/>
      <c r="O58" s="6"/>
      <c r="P58" s="6" t="s">
        <v>264</v>
      </c>
      <c r="Q58" s="360">
        <f>$E$22</f>
        <v>13036</v>
      </c>
      <c r="R58" s="6" t="s">
        <v>264</v>
      </c>
      <c r="S58" s="534">
        <f>$L$22</f>
        <v>721</v>
      </c>
    </row>
    <row r="59" spans="1:19" ht="12.75">
      <c r="A59"/>
      <c r="B59"/>
      <c r="C59"/>
      <c r="D59"/>
      <c r="E59"/>
      <c r="F59"/>
      <c r="G59"/>
      <c r="H59"/>
      <c r="I59"/>
      <c r="J59"/>
      <c r="K59"/>
      <c r="L59"/>
      <c r="M59"/>
      <c r="N59"/>
      <c r="O59" s="6"/>
      <c r="P59" s="6" t="s">
        <v>267</v>
      </c>
      <c r="Q59" s="360">
        <f>$E$20</f>
        <v>10104</v>
      </c>
      <c r="R59" s="6" t="s">
        <v>255</v>
      </c>
      <c r="S59" s="534">
        <f>$L$16</f>
        <v>682</v>
      </c>
    </row>
    <row r="60" spans="1:19" ht="12.75">
      <c r="A60"/>
      <c r="B60"/>
      <c r="C60"/>
      <c r="D60"/>
      <c r="E60"/>
      <c r="F60"/>
      <c r="G60"/>
      <c r="H60"/>
      <c r="I60"/>
      <c r="J60"/>
      <c r="K60"/>
      <c r="L60"/>
      <c r="M60"/>
      <c r="N60"/>
      <c r="O60" s="6"/>
      <c r="P60" s="6" t="s">
        <v>249</v>
      </c>
      <c r="Q60" s="360">
        <f>$E$31</f>
        <v>8929</v>
      </c>
      <c r="R60" s="6" t="s">
        <v>259</v>
      </c>
      <c r="S60" s="534">
        <f>$L$36</f>
        <v>576</v>
      </c>
    </row>
    <row r="61" spans="1:19" ht="12.75">
      <c r="A61"/>
      <c r="B61"/>
      <c r="C61"/>
      <c r="D61"/>
      <c r="E61"/>
      <c r="F61"/>
      <c r="G61"/>
      <c r="H61"/>
      <c r="I61"/>
      <c r="J61"/>
      <c r="K61"/>
      <c r="L61"/>
      <c r="M61"/>
      <c r="N61"/>
      <c r="O61" s="6"/>
      <c r="P61" s="6" t="s">
        <v>257</v>
      </c>
      <c r="Q61" s="360">
        <f>$E$41</f>
        <v>8306</v>
      </c>
      <c r="R61" s="6" t="s">
        <v>257</v>
      </c>
      <c r="S61" s="534">
        <f>$L$41</f>
        <v>442</v>
      </c>
    </row>
    <row r="62" spans="1:19" ht="12.75">
      <c r="A62"/>
      <c r="B62"/>
      <c r="C62"/>
      <c r="D62"/>
      <c r="E62"/>
      <c r="F62"/>
      <c r="G62"/>
      <c r="H62"/>
      <c r="I62"/>
      <c r="J62"/>
      <c r="K62"/>
      <c r="L62"/>
      <c r="M62"/>
      <c r="N62"/>
      <c r="O62" s="6"/>
      <c r="P62" s="6" t="s">
        <v>258</v>
      </c>
      <c r="Q62" s="360">
        <f>$E$26</f>
        <v>8190</v>
      </c>
      <c r="R62" s="6" t="s">
        <v>251</v>
      </c>
      <c r="S62" s="534">
        <f>$L$21</f>
        <v>430</v>
      </c>
    </row>
    <row r="63" spans="1:19" ht="12.75">
      <c r="A63"/>
      <c r="B63"/>
      <c r="C63"/>
      <c r="D63"/>
      <c r="E63"/>
      <c r="F63"/>
      <c r="G63"/>
      <c r="H63"/>
      <c r="I63"/>
      <c r="J63"/>
      <c r="K63"/>
      <c r="L63"/>
      <c r="M63"/>
      <c r="N63"/>
      <c r="O63" s="6"/>
      <c r="P63" s="6" t="s">
        <v>255</v>
      </c>
      <c r="Q63" s="360">
        <f>$E$16</f>
        <v>7799</v>
      </c>
      <c r="R63" s="6" t="s">
        <v>258</v>
      </c>
      <c r="S63" s="534">
        <f>$L$26</f>
        <v>424</v>
      </c>
    </row>
    <row r="64" spans="1:19" ht="12.75">
      <c r="A64"/>
      <c r="B64"/>
      <c r="C64"/>
      <c r="D64"/>
      <c r="E64"/>
      <c r="F64"/>
      <c r="G64"/>
      <c r="H64"/>
      <c r="I64"/>
      <c r="J64"/>
      <c r="K64"/>
      <c r="L64"/>
      <c r="M64"/>
      <c r="N64"/>
      <c r="O64" s="6"/>
      <c r="P64" s="6" t="s">
        <v>252</v>
      </c>
      <c r="Q64" s="360">
        <f>$E$23</f>
        <v>7144</v>
      </c>
      <c r="R64" s="6" t="s">
        <v>247</v>
      </c>
      <c r="S64" s="534">
        <f>$L$42</f>
        <v>321</v>
      </c>
    </row>
    <row r="65" spans="1:19" ht="12.75">
      <c r="A65"/>
      <c r="B65"/>
      <c r="C65"/>
      <c r="D65"/>
      <c r="E65"/>
      <c r="F65"/>
      <c r="G65"/>
      <c r="H65"/>
      <c r="I65"/>
      <c r="J65"/>
      <c r="K65"/>
      <c r="L65"/>
      <c r="M65"/>
      <c r="N65"/>
      <c r="O65" s="6"/>
      <c r="P65" s="6" t="s">
        <v>263</v>
      </c>
      <c r="Q65" s="360">
        <f>$E$24</f>
        <v>6280</v>
      </c>
      <c r="R65" s="6" t="s">
        <v>269</v>
      </c>
      <c r="S65" s="534">
        <f>$L$40</f>
        <v>299</v>
      </c>
    </row>
    <row r="66" spans="1:19" ht="12.75">
      <c r="A66"/>
      <c r="B66"/>
      <c r="C66"/>
      <c r="D66"/>
      <c r="E66"/>
      <c r="F66"/>
      <c r="G66"/>
      <c r="H66"/>
      <c r="I66"/>
      <c r="J66"/>
      <c r="K66"/>
      <c r="L66"/>
      <c r="M66"/>
      <c r="N66"/>
      <c r="O66" s="6"/>
      <c r="P66" s="6" t="s">
        <v>247</v>
      </c>
      <c r="Q66" s="360">
        <f>$E$42</f>
        <v>6094</v>
      </c>
      <c r="R66" s="6" t="s">
        <v>252</v>
      </c>
      <c r="S66" s="534">
        <f>$L$23</f>
        <v>287</v>
      </c>
    </row>
    <row r="67" spans="1:19" ht="12.75">
      <c r="A67"/>
      <c r="B67"/>
      <c r="C67"/>
      <c r="D67"/>
      <c r="E67"/>
      <c r="F67"/>
      <c r="G67"/>
      <c r="H67"/>
      <c r="I67"/>
      <c r="J67"/>
      <c r="K67"/>
      <c r="L67"/>
      <c r="M67"/>
      <c r="N67"/>
      <c r="O67" s="6"/>
      <c r="P67" s="6" t="s">
        <v>256</v>
      </c>
      <c r="Q67" s="360">
        <f>$E$39</f>
        <v>5985</v>
      </c>
      <c r="R67" s="6" t="s">
        <v>263</v>
      </c>
      <c r="S67" s="534">
        <f>$L$24</f>
        <v>263</v>
      </c>
    </row>
    <row r="68" spans="1:19" ht="12.75">
      <c r="A68"/>
      <c r="B68"/>
      <c r="C68"/>
      <c r="D68"/>
      <c r="E68"/>
      <c r="F68"/>
      <c r="G68"/>
      <c r="H68"/>
      <c r="I68"/>
      <c r="J68"/>
      <c r="K68"/>
      <c r="L68"/>
      <c r="M68"/>
      <c r="N68"/>
      <c r="O68" s="6"/>
      <c r="P68" s="6" t="s">
        <v>269</v>
      </c>
      <c r="Q68" s="360">
        <f>$E$40</f>
        <v>5698</v>
      </c>
      <c r="R68" s="6" t="s">
        <v>249</v>
      </c>
      <c r="S68" s="534">
        <f>$L$31</f>
        <v>262</v>
      </c>
    </row>
    <row r="69" spans="1:19" ht="12.75">
      <c r="A69"/>
      <c r="B69"/>
      <c r="C69"/>
      <c r="D69"/>
      <c r="E69"/>
      <c r="F69"/>
      <c r="G69"/>
      <c r="H69"/>
      <c r="I69"/>
      <c r="J69"/>
      <c r="K69"/>
      <c r="L69"/>
      <c r="M69"/>
      <c r="N69"/>
      <c r="O69" s="6"/>
      <c r="P69" s="6" t="s">
        <v>251</v>
      </c>
      <c r="Q69" s="360">
        <f>$E$21</f>
        <v>5208</v>
      </c>
      <c r="R69" s="6" t="s">
        <v>265</v>
      </c>
      <c r="S69" s="534">
        <f>$L$27</f>
        <v>195</v>
      </c>
    </row>
    <row r="70" spans="1:19" ht="12.75">
      <c r="A70"/>
      <c r="B70"/>
      <c r="C70"/>
      <c r="D70"/>
      <c r="E70"/>
      <c r="F70"/>
      <c r="G70"/>
      <c r="H70"/>
      <c r="I70"/>
      <c r="J70"/>
      <c r="K70"/>
      <c r="L70"/>
      <c r="M70"/>
      <c r="N70"/>
      <c r="O70" s="6"/>
      <c r="P70" s="6" t="s">
        <v>244</v>
      </c>
      <c r="Q70" s="360">
        <f>$E$14</f>
        <v>4725</v>
      </c>
      <c r="R70" s="6" t="s">
        <v>244</v>
      </c>
      <c r="S70" s="534">
        <f>$L$14</f>
        <v>188</v>
      </c>
    </row>
    <row r="71" spans="1:19" ht="12.75">
      <c r="A71"/>
      <c r="B71"/>
      <c r="C71"/>
      <c r="D71"/>
      <c r="E71"/>
      <c r="F71"/>
      <c r="G71"/>
      <c r="H71"/>
      <c r="I71"/>
      <c r="J71"/>
      <c r="K71"/>
      <c r="L71"/>
      <c r="M71"/>
      <c r="N71"/>
      <c r="O71" s="6"/>
      <c r="P71" s="6" t="s">
        <v>262</v>
      </c>
      <c r="Q71" s="360">
        <f>$E$12</f>
        <v>4230</v>
      </c>
      <c r="R71" s="6" t="s">
        <v>256</v>
      </c>
      <c r="S71" s="534">
        <f>$L$39</f>
        <v>163</v>
      </c>
    </row>
    <row r="72" spans="1:19" ht="12.75">
      <c r="A72"/>
      <c r="B72"/>
      <c r="C72"/>
      <c r="D72"/>
      <c r="E72"/>
      <c r="F72"/>
      <c r="G72"/>
      <c r="H72"/>
      <c r="I72"/>
      <c r="J72"/>
      <c r="K72"/>
      <c r="L72"/>
      <c r="M72"/>
      <c r="N72"/>
      <c r="O72" s="6"/>
      <c r="P72" s="6" t="s">
        <v>265</v>
      </c>
      <c r="Q72" s="360">
        <f>$E$27</f>
        <v>3011</v>
      </c>
      <c r="R72" s="6" t="s">
        <v>262</v>
      </c>
      <c r="S72" s="534">
        <f>$L$12</f>
        <v>98</v>
      </c>
    </row>
    <row r="73" spans="1:19" ht="12.75">
      <c r="A73"/>
      <c r="B73"/>
      <c r="C73"/>
      <c r="D73"/>
      <c r="E73"/>
      <c r="F73"/>
      <c r="G73"/>
      <c r="H73"/>
      <c r="I73"/>
      <c r="J73"/>
      <c r="K73"/>
      <c r="L73"/>
      <c r="M73"/>
      <c r="N73"/>
      <c r="O73" s="6"/>
      <c r="P73" s="6" t="s">
        <v>266</v>
      </c>
      <c r="Q73" s="360">
        <f>$E$18</f>
        <v>1818</v>
      </c>
      <c r="R73" s="6" t="s">
        <v>266</v>
      </c>
      <c r="S73" s="534">
        <f>$L$18</f>
        <v>97</v>
      </c>
    </row>
    <row r="74" spans="1:19" ht="12.75">
      <c r="A74"/>
      <c r="B74"/>
      <c r="C74"/>
      <c r="D74"/>
      <c r="E74"/>
      <c r="F74"/>
      <c r="G74"/>
      <c r="H74"/>
      <c r="I74"/>
      <c r="J74"/>
      <c r="K74"/>
      <c r="L74"/>
      <c r="M74"/>
      <c r="N74"/>
      <c r="O74" s="6"/>
      <c r="P74" s="6" t="s">
        <v>268</v>
      </c>
      <c r="Q74" s="360">
        <f>$E$13</f>
        <v>1194</v>
      </c>
      <c r="R74" s="6" t="s">
        <v>268</v>
      </c>
      <c r="S74" s="534">
        <f>$L$13</f>
        <v>53</v>
      </c>
    </row>
    <row r="75" spans="1:19" ht="12.75">
      <c r="A75"/>
      <c r="B75"/>
      <c r="C75"/>
      <c r="D75"/>
      <c r="E75"/>
      <c r="F75"/>
      <c r="G75"/>
      <c r="H75"/>
      <c r="I75"/>
      <c r="J75"/>
      <c r="K75"/>
      <c r="L75"/>
      <c r="M75"/>
      <c r="N75"/>
      <c r="O75"/>
      <c r="P75" s="6" t="s">
        <v>243</v>
      </c>
      <c r="Q75" s="360">
        <f>$E$15</f>
        <v>621</v>
      </c>
      <c r="R75" s="6" t="s">
        <v>248</v>
      </c>
      <c r="S75" s="534">
        <f>$L$17</f>
        <v>34</v>
      </c>
    </row>
    <row r="76" spans="1:19" ht="12.75">
      <c r="A76"/>
      <c r="B76"/>
      <c r="C76"/>
      <c r="D76"/>
      <c r="E76"/>
      <c r="F76"/>
      <c r="G76"/>
      <c r="H76"/>
      <c r="I76"/>
      <c r="J76"/>
      <c r="K76"/>
      <c r="L76"/>
      <c r="M76"/>
      <c r="N76"/>
      <c r="O76"/>
      <c r="P76" s="6" t="s">
        <v>248</v>
      </c>
      <c r="Q76" s="360">
        <f>$E$17</f>
        <v>489</v>
      </c>
      <c r="R76" s="6" t="s">
        <v>243</v>
      </c>
      <c r="S76" s="534">
        <f>$L$15</f>
        <v>26</v>
      </c>
    </row>
    <row r="77" spans="1:19" ht="12.75">
      <c r="A77"/>
      <c r="B77"/>
      <c r="C77"/>
      <c r="D77"/>
      <c r="E77"/>
      <c r="F77"/>
      <c r="G77"/>
      <c r="H77"/>
      <c r="I77"/>
      <c r="J77"/>
      <c r="K77"/>
      <c r="L77"/>
      <c r="M77"/>
      <c r="N77"/>
      <c r="O77"/>
      <c r="P77"/>
      <c r="Q77" s="402"/>
      <c r="R77"/>
      <c r="S77" s="348"/>
    </row>
    <row r="78" spans="1:19" ht="12.75">
      <c r="A78"/>
      <c r="B78"/>
      <c r="C78"/>
      <c r="D78"/>
      <c r="E78"/>
      <c r="F78"/>
      <c r="G78"/>
      <c r="H78"/>
      <c r="I78"/>
      <c r="J78"/>
      <c r="K78"/>
      <c r="L78"/>
      <c r="M78"/>
      <c r="N78"/>
      <c r="O78"/>
      <c r="P78"/>
      <c r="Q78" s="402">
        <f>SUM(Q50:Q76)</f>
        <v>450687</v>
      </c>
      <c r="R78" s="402"/>
      <c r="S78" s="402">
        <f>SUM(S50:S76)</f>
        <v>18871</v>
      </c>
    </row>
    <row r="79" spans="1:18" ht="12.75">
      <c r="A79"/>
      <c r="B79"/>
      <c r="C79"/>
      <c r="D79"/>
      <c r="E79"/>
      <c r="F79"/>
      <c r="G79"/>
      <c r="H79"/>
      <c r="I79"/>
      <c r="J79"/>
      <c r="K79"/>
      <c r="L79"/>
      <c r="M79"/>
      <c r="N79"/>
      <c r="O79"/>
      <c r="P79"/>
      <c r="Q79"/>
      <c r="R79"/>
    </row>
    <row r="80" spans="1:18" ht="12.75">
      <c r="A80"/>
      <c r="B80"/>
      <c r="C80"/>
      <c r="D80"/>
      <c r="E80"/>
      <c r="F80"/>
      <c r="G80"/>
      <c r="H80"/>
      <c r="I80"/>
      <c r="J80"/>
      <c r="K80"/>
      <c r="L80"/>
      <c r="M80"/>
      <c r="N80"/>
      <c r="O80"/>
      <c r="P80"/>
      <c r="Q80"/>
      <c r="R80"/>
    </row>
    <row r="81" spans="1:18" ht="12.75">
      <c r="A81"/>
      <c r="B81"/>
      <c r="C81"/>
      <c r="D81"/>
      <c r="E81"/>
      <c r="F81"/>
      <c r="G81"/>
      <c r="H81"/>
      <c r="I81"/>
      <c r="J81"/>
      <c r="K81"/>
      <c r="L81"/>
      <c r="M81"/>
      <c r="N81"/>
      <c r="O81"/>
      <c r="P81"/>
      <c r="Q81"/>
      <c r="R81"/>
    </row>
    <row r="82" spans="1:18" ht="12.75">
      <c r="A82"/>
      <c r="B82"/>
      <c r="C82"/>
      <c r="D82"/>
      <c r="E82"/>
      <c r="F82"/>
      <c r="G82"/>
      <c r="H82"/>
      <c r="I82"/>
      <c r="J82"/>
      <c r="K82"/>
      <c r="L82"/>
      <c r="M82"/>
      <c r="N82"/>
      <c r="O82"/>
      <c r="P82"/>
      <c r="Q82"/>
      <c r="R82"/>
    </row>
    <row r="83" spans="1:18" ht="12.75">
      <c r="A83"/>
      <c r="B83"/>
      <c r="C83"/>
      <c r="D83"/>
      <c r="E83"/>
      <c r="F83"/>
      <c r="G83"/>
      <c r="H83"/>
      <c r="I83"/>
      <c r="J83"/>
      <c r="K83"/>
      <c r="L83"/>
      <c r="M83"/>
      <c r="N83"/>
      <c r="O83"/>
      <c r="P83"/>
      <c r="Q83"/>
      <c r="R83"/>
    </row>
    <row r="84" spans="1:18" ht="12.75">
      <c r="A84"/>
      <c r="B84"/>
      <c r="C84"/>
      <c r="D84"/>
      <c r="E84"/>
      <c r="F84"/>
      <c r="G84"/>
      <c r="H84"/>
      <c r="I84"/>
      <c r="J84"/>
      <c r="K84"/>
      <c r="L84"/>
      <c r="M84"/>
      <c r="N84"/>
      <c r="O84"/>
      <c r="P84"/>
      <c r="Q84"/>
      <c r="R84"/>
    </row>
    <row r="85" spans="1:18" ht="12.75">
      <c r="A85"/>
      <c r="B85"/>
      <c r="C85"/>
      <c r="D85"/>
      <c r="E85"/>
      <c r="F85"/>
      <c r="G85"/>
      <c r="H85"/>
      <c r="I85"/>
      <c r="J85"/>
      <c r="K85"/>
      <c r="L85"/>
      <c r="M85"/>
      <c r="N85"/>
      <c r="O85"/>
      <c r="P85"/>
      <c r="Q85"/>
      <c r="R85"/>
    </row>
    <row r="86" spans="1:18" ht="12.75">
      <c r="A86"/>
      <c r="B86"/>
      <c r="C86"/>
      <c r="D86"/>
      <c r="E86"/>
      <c r="F86"/>
      <c r="G86"/>
      <c r="H86"/>
      <c r="I86"/>
      <c r="J86"/>
      <c r="K86"/>
      <c r="L86"/>
      <c r="M86"/>
      <c r="N86"/>
      <c r="O86"/>
      <c r="P86"/>
      <c r="Q86"/>
      <c r="R86"/>
    </row>
    <row r="88" ht="20.25" customHeight="1">
      <c r="H88" s="554"/>
    </row>
  </sheetData>
  <mergeCells count="20">
    <mergeCell ref="C3:L3"/>
    <mergeCell ref="H7:H8"/>
    <mergeCell ref="J7:J8"/>
    <mergeCell ref="I7:I8"/>
    <mergeCell ref="E7:E8"/>
    <mergeCell ref="G7:G8"/>
    <mergeCell ref="F7:F8"/>
    <mergeCell ref="E5:J5"/>
    <mergeCell ref="E6:G6"/>
    <mergeCell ref="H6:J6"/>
    <mergeCell ref="P49:Q49"/>
    <mergeCell ref="R49:S49"/>
    <mergeCell ref="L5:N6"/>
    <mergeCell ref="M7:M8"/>
    <mergeCell ref="O47:P47"/>
    <mergeCell ref="Q47:R47"/>
    <mergeCell ref="L7:L8"/>
    <mergeCell ref="N7:N8"/>
    <mergeCell ref="A45:N45"/>
    <mergeCell ref="A5:C8"/>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Plan3">
    <pageSetUpPr fitToPage="1"/>
  </sheetPr>
  <dimension ref="A1:Q50"/>
  <sheetViews>
    <sheetView showGridLines="0" workbookViewId="0" topLeftCell="A22">
      <selection activeCell="A39" sqref="A39:C39"/>
    </sheetView>
  </sheetViews>
  <sheetFormatPr defaultColWidth="9.140625" defaultRowHeight="12.75"/>
  <cols>
    <col min="1" max="1" width="5.7109375" style="18" customWidth="1"/>
    <col min="2" max="2" width="0.85546875" style="18" customWidth="1"/>
    <col min="3" max="3" width="6.7109375" style="18" customWidth="1"/>
    <col min="4" max="4" width="13.140625" style="18" customWidth="1"/>
    <col min="5" max="5" width="14.28125" style="18" customWidth="1"/>
    <col min="6" max="6" width="12.57421875" style="18" customWidth="1"/>
    <col min="7" max="7" width="13.28125" style="18" bestFit="1" customWidth="1"/>
    <col min="8" max="8" width="12.421875" style="18" customWidth="1"/>
    <col min="9" max="9" width="12.7109375" style="18" customWidth="1"/>
    <col min="10" max="10" width="0.85546875" style="18" customWidth="1"/>
    <col min="11" max="11" width="42.140625" style="18" customWidth="1"/>
    <col min="12" max="12" width="10.7109375" style="18" customWidth="1"/>
    <col min="13" max="13" width="13.57421875" style="18" customWidth="1"/>
    <col min="14" max="16384" width="8.8515625" style="18" customWidth="1"/>
  </cols>
  <sheetData>
    <row r="1" spans="1:17" s="45" customFormat="1" ht="16.5" customHeight="1">
      <c r="A1" s="64" t="s">
        <v>757</v>
      </c>
      <c r="B1" s="64"/>
      <c r="C1" s="64"/>
      <c r="D1" s="64"/>
      <c r="E1" s="64"/>
      <c r="F1" s="64"/>
      <c r="G1" s="64"/>
      <c r="H1" s="37"/>
      <c r="I1" s="47"/>
      <c r="L1" s="1060" t="s">
        <v>758</v>
      </c>
      <c r="O1" s="18"/>
      <c r="Q1" s="18"/>
    </row>
    <row r="2" spans="1:17" s="45" customFormat="1" ht="9" customHeight="1">
      <c r="A2" s="63"/>
      <c r="B2" s="63"/>
      <c r="C2" s="63"/>
      <c r="D2" s="64"/>
      <c r="E2" s="64"/>
      <c r="F2" s="64"/>
      <c r="G2" s="64"/>
      <c r="H2" s="190"/>
      <c r="I2" s="47"/>
      <c r="K2" s="502"/>
      <c r="O2" s="18"/>
      <c r="Q2" s="18"/>
    </row>
    <row r="3" spans="1:15" s="154" customFormat="1" ht="18" customHeight="1">
      <c r="A3" s="900" t="s">
        <v>34</v>
      </c>
      <c r="B3" s="167"/>
      <c r="C3" s="1127" t="s">
        <v>125</v>
      </c>
      <c r="D3" s="1128"/>
      <c r="E3" s="1128"/>
      <c r="F3" s="1129"/>
      <c r="G3"/>
      <c r="H3" s="191"/>
      <c r="I3" s="47"/>
      <c r="J3" s="168"/>
      <c r="K3" s="169"/>
      <c r="L3" s="169"/>
      <c r="O3" s="170"/>
    </row>
    <row r="4" spans="8:13" ht="9" customHeight="1">
      <c r="H4" s="192"/>
      <c r="I4" s="192"/>
      <c r="M4" s="102"/>
    </row>
    <row r="5" spans="1:12" ht="13.5" customHeight="1">
      <c r="A5" s="1130" t="s">
        <v>731</v>
      </c>
      <c r="B5" s="1087"/>
      <c r="C5" s="1087"/>
      <c r="D5" s="1087"/>
      <c r="E5" s="1087"/>
      <c r="F5" s="1087"/>
      <c r="G5" s="1087"/>
      <c r="H5" s="1087"/>
      <c r="I5" s="1131"/>
      <c r="J5" s="240"/>
      <c r="K5" s="1130" t="s">
        <v>754</v>
      </c>
      <c r="L5" s="1131"/>
    </row>
    <row r="6" spans="1:12" ht="23.25" customHeight="1">
      <c r="A6" s="1132" t="s">
        <v>179</v>
      </c>
      <c r="B6" s="1133"/>
      <c r="C6" s="1133"/>
      <c r="D6" s="1133"/>
      <c r="E6" s="1133"/>
      <c r="F6" s="1133"/>
      <c r="G6" s="1023" t="str">
        <f>UPPER(L1)</f>
        <v>NOVEMBRO/2009</v>
      </c>
      <c r="H6" s="1024" t="s">
        <v>16</v>
      </c>
      <c r="I6" s="1025" t="s">
        <v>618</v>
      </c>
      <c r="J6" s="240"/>
      <c r="K6" s="1026" t="s">
        <v>179</v>
      </c>
      <c r="L6" s="1027" t="s">
        <v>48</v>
      </c>
    </row>
    <row r="7" spans="1:13" s="117" customFormat="1" ht="12" customHeight="1">
      <c r="A7" s="202" t="s">
        <v>220</v>
      </c>
      <c r="B7" s="203"/>
      <c r="C7" s="203"/>
      <c r="D7" s="203"/>
      <c r="E7" s="203"/>
      <c r="F7" s="203"/>
      <c r="G7" s="460">
        <v>11711340.836768685</v>
      </c>
      <c r="H7" s="460">
        <v>3306363.773778701</v>
      </c>
      <c r="I7" s="428">
        <v>8047427.265118701</v>
      </c>
      <c r="J7" s="127"/>
      <c r="K7" s="230" t="s">
        <v>182</v>
      </c>
      <c r="L7" s="231">
        <v>189952795</v>
      </c>
      <c r="M7" s="195"/>
    </row>
    <row r="8" spans="1:13" s="117" customFormat="1" ht="12" customHeight="1">
      <c r="A8" s="204" t="s">
        <v>221</v>
      </c>
      <c r="B8" s="118"/>
      <c r="C8" s="118"/>
      <c r="D8" s="119"/>
      <c r="E8" s="119"/>
      <c r="F8" s="119"/>
      <c r="G8" s="461">
        <v>22810936.00757</v>
      </c>
      <c r="H8" s="461">
        <v>252580484.56218997</v>
      </c>
      <c r="I8" s="461">
        <v>274069136.11107</v>
      </c>
      <c r="J8" s="120"/>
      <c r="K8" s="232" t="s">
        <v>38</v>
      </c>
      <c r="L8" s="235">
        <v>30858111</v>
      </c>
      <c r="M8" s="121"/>
    </row>
    <row r="9" spans="1:12" s="117" customFormat="1" ht="12" customHeight="1">
      <c r="A9" s="205" t="s">
        <v>619</v>
      </c>
      <c r="B9" s="122"/>
      <c r="C9" s="122"/>
      <c r="D9" s="123"/>
      <c r="E9" s="123"/>
      <c r="F9" s="123"/>
      <c r="G9" s="462">
        <v>16808455.20872</v>
      </c>
      <c r="H9" s="468">
        <v>156416900.24626</v>
      </c>
      <c r="I9" s="468">
        <v>179381069.37758</v>
      </c>
      <c r="J9" s="48"/>
      <c r="K9" s="232" t="s">
        <v>39</v>
      </c>
      <c r="L9" s="235">
        <v>159094684</v>
      </c>
    </row>
    <row r="10" spans="1:13" s="117" customFormat="1" ht="12" customHeight="1">
      <c r="A10" s="205" t="s">
        <v>276</v>
      </c>
      <c r="B10" s="122"/>
      <c r="C10" s="122"/>
      <c r="D10" s="123"/>
      <c r="E10" s="123"/>
      <c r="F10" s="123"/>
      <c r="G10" s="462">
        <v>6002480.798849998</v>
      </c>
      <c r="H10" s="462">
        <v>96163584.31592998</v>
      </c>
      <c r="I10" s="462">
        <v>94688066.73348999</v>
      </c>
      <c r="J10" s="48"/>
      <c r="K10" s="234" t="s">
        <v>183</v>
      </c>
      <c r="L10" s="233">
        <v>99500202</v>
      </c>
      <c r="M10" s="121"/>
    </row>
    <row r="11" spans="1:12" s="117" customFormat="1" ht="12" customHeight="1">
      <c r="A11" s="204" t="s">
        <v>222</v>
      </c>
      <c r="B11" s="118"/>
      <c r="C11" s="118"/>
      <c r="D11" s="119"/>
      <c r="E11" s="119"/>
      <c r="F11" s="119"/>
      <c r="G11" s="461">
        <v>24056911.443150006</v>
      </c>
      <c r="H11" s="461">
        <v>245732535.89330003</v>
      </c>
      <c r="I11" s="461">
        <v>271991155.9345199</v>
      </c>
      <c r="J11" s="120"/>
      <c r="K11" s="232" t="s">
        <v>291</v>
      </c>
      <c r="L11" s="235">
        <v>92394585</v>
      </c>
    </row>
    <row r="12" spans="1:12" s="117" customFormat="1" ht="12" customHeight="1">
      <c r="A12" s="205" t="s">
        <v>307</v>
      </c>
      <c r="B12" s="122"/>
      <c r="C12" s="122"/>
      <c r="D12" s="123"/>
      <c r="E12" s="123"/>
      <c r="F12" s="123"/>
      <c r="G12" s="462">
        <v>19924726.275950003</v>
      </c>
      <c r="H12" s="468">
        <v>201041360.06052005</v>
      </c>
      <c r="I12" s="468">
        <v>222268067.31142</v>
      </c>
      <c r="J12" s="48"/>
      <c r="K12" s="232" t="s">
        <v>292</v>
      </c>
      <c r="L12" s="235">
        <v>7105617</v>
      </c>
    </row>
    <row r="13" spans="1:13" s="117" customFormat="1" ht="12" customHeight="1">
      <c r="A13" s="206" t="s">
        <v>124</v>
      </c>
      <c r="B13" s="124"/>
      <c r="C13" s="124"/>
      <c r="D13" s="125"/>
      <c r="E13" s="125"/>
      <c r="F13" s="125"/>
      <c r="G13" s="463">
        <v>224526.03484999997</v>
      </c>
      <c r="H13" s="469">
        <v>956072.3131899999</v>
      </c>
      <c r="I13" s="469">
        <v>1027070.84464</v>
      </c>
      <c r="J13" s="47"/>
      <c r="K13" s="1065" t="s">
        <v>743</v>
      </c>
      <c r="L13" s="233">
        <v>61060609</v>
      </c>
      <c r="M13" s="121"/>
    </row>
    <row r="14" spans="1:12" s="117" customFormat="1" ht="12" customHeight="1">
      <c r="A14" s="205" t="s">
        <v>538</v>
      </c>
      <c r="B14" s="122"/>
      <c r="C14" s="122"/>
      <c r="D14" s="123"/>
      <c r="E14" s="123"/>
      <c r="F14" s="123"/>
      <c r="G14" s="462">
        <v>1633949.2366900002</v>
      </c>
      <c r="H14" s="468">
        <v>17304420.51249</v>
      </c>
      <c r="I14" s="468">
        <v>18696508.560660005</v>
      </c>
      <c r="J14" s="48"/>
      <c r="K14" s="236" t="s">
        <v>184</v>
      </c>
      <c r="L14" s="233"/>
    </row>
    <row r="15" spans="1:13" s="117" customFormat="1" ht="12" customHeight="1">
      <c r="A15" s="205" t="s">
        <v>277</v>
      </c>
      <c r="B15" s="122"/>
      <c r="C15" s="122"/>
      <c r="D15" s="123"/>
      <c r="E15" s="123"/>
      <c r="F15" s="123"/>
      <c r="G15" s="462">
        <v>1477092.2722399998</v>
      </c>
      <c r="H15" s="468">
        <v>16687352.814919999</v>
      </c>
      <c r="I15" s="468">
        <v>18099905.809280008</v>
      </c>
      <c r="J15" s="48"/>
      <c r="K15" s="236" t="s">
        <v>129</v>
      </c>
      <c r="L15" s="233">
        <v>92394585</v>
      </c>
      <c r="M15" s="121"/>
    </row>
    <row r="16" spans="1:12" s="117" customFormat="1" ht="12" customHeight="1">
      <c r="A16" s="205" t="s">
        <v>278</v>
      </c>
      <c r="B16" s="122"/>
      <c r="C16" s="122"/>
      <c r="D16" s="123"/>
      <c r="E16" s="123"/>
      <c r="F16" s="123"/>
      <c r="G16" s="462">
        <v>796617.6234200029</v>
      </c>
      <c r="H16" s="462">
        <v>9743330.192179976</v>
      </c>
      <c r="I16" s="462">
        <v>11899603.408519879</v>
      </c>
      <c r="J16" s="48"/>
      <c r="K16" s="237" t="s">
        <v>283</v>
      </c>
      <c r="L16" s="233">
        <v>54187086</v>
      </c>
    </row>
    <row r="17" spans="1:13" s="117" customFormat="1" ht="12" customHeight="1">
      <c r="A17" s="207" t="s">
        <v>308</v>
      </c>
      <c r="B17" s="45"/>
      <c r="C17" s="45"/>
      <c r="D17" s="45"/>
      <c r="E17" s="45"/>
      <c r="F17" s="45"/>
      <c r="G17" s="464">
        <v>-3116271.067230005</v>
      </c>
      <c r="H17" s="464">
        <v>-44624459.814260066</v>
      </c>
      <c r="I17" s="464">
        <v>-42886997.93384001</v>
      </c>
      <c r="J17" s="120">
        <f>J9-(J12+J13+J14)</f>
        <v>0</v>
      </c>
      <c r="K17" s="232" t="s">
        <v>284</v>
      </c>
      <c r="L17" s="235">
        <v>31881148</v>
      </c>
      <c r="M17" s="48"/>
    </row>
    <row r="18" spans="1:13" s="117" customFormat="1" ht="12" customHeight="1">
      <c r="A18" s="1062" t="s">
        <v>738</v>
      </c>
      <c r="B18" s="126"/>
      <c r="C18" s="126"/>
      <c r="D18" s="127"/>
      <c r="E18" s="127"/>
      <c r="F18" s="127"/>
      <c r="G18" s="461">
        <v>-5049720.277960006</v>
      </c>
      <c r="H18" s="461">
        <v>-64946391.62931009</v>
      </c>
      <c r="I18" s="461">
        <v>-64790401.223419994</v>
      </c>
      <c r="J18" s="120"/>
      <c r="K18" s="232" t="s">
        <v>285</v>
      </c>
      <c r="L18" s="235">
        <v>6421444</v>
      </c>
      <c r="M18" s="48"/>
    </row>
    <row r="19" spans="1:13" s="117" customFormat="1" ht="12" customHeight="1">
      <c r="A19" s="1063" t="s">
        <v>739</v>
      </c>
      <c r="B19" s="128"/>
      <c r="C19" s="128"/>
      <c r="D19" s="128"/>
      <c r="E19" s="128"/>
      <c r="F19" s="128"/>
      <c r="G19" s="464">
        <v>-1215704.6464600076</v>
      </c>
      <c r="H19" s="464">
        <v>7189272.4165299395</v>
      </c>
      <c r="I19" s="464">
        <v>2448208.92519009</v>
      </c>
      <c r="J19" s="120"/>
      <c r="K19" s="232" t="s">
        <v>286</v>
      </c>
      <c r="L19" s="235">
        <v>15884494</v>
      </c>
      <c r="M19" s="48"/>
    </row>
    <row r="20" spans="1:13" ht="12" customHeight="1">
      <c r="A20" s="1064" t="s">
        <v>740</v>
      </c>
      <c r="B20" s="208"/>
      <c r="C20" s="208"/>
      <c r="D20" s="209"/>
      <c r="E20" s="209"/>
      <c r="F20" s="209"/>
      <c r="G20" s="465">
        <v>10495636.190308679</v>
      </c>
      <c r="H20" s="465">
        <v>10495636.190308647</v>
      </c>
      <c r="I20" s="465">
        <v>10495636.19030881</v>
      </c>
      <c r="J20" s="34"/>
      <c r="K20" s="238" t="s">
        <v>208</v>
      </c>
      <c r="L20" s="239">
        <v>6626001</v>
      </c>
      <c r="M20" s="48"/>
    </row>
    <row r="21" spans="1:13" ht="12" customHeight="1">
      <c r="A21" s="26" t="s">
        <v>235</v>
      </c>
      <c r="J21" s="56"/>
      <c r="K21" s="232" t="s">
        <v>284</v>
      </c>
      <c r="L21" s="235">
        <v>1774475</v>
      </c>
      <c r="M21" s="51"/>
    </row>
    <row r="22" spans="1:12" ht="12" customHeight="1">
      <c r="A22" s="1090" t="s">
        <v>7</v>
      </c>
      <c r="B22" s="1091"/>
      <c r="C22" s="1091"/>
      <c r="D22" s="1091"/>
      <c r="E22" s="1091"/>
      <c r="F22" s="1091"/>
      <c r="G22" s="1091"/>
      <c r="H22" s="1091"/>
      <c r="I22" s="1092"/>
      <c r="J22" s="35"/>
      <c r="K22" s="232" t="s">
        <v>616</v>
      </c>
      <c r="L22" s="235">
        <v>4851526</v>
      </c>
    </row>
    <row r="23" spans="1:13" ht="12" customHeight="1">
      <c r="A23" s="1093"/>
      <c r="B23" s="1094"/>
      <c r="C23" s="1094"/>
      <c r="D23" s="1094"/>
      <c r="E23" s="1094"/>
      <c r="F23" s="1094"/>
      <c r="G23" s="1094"/>
      <c r="H23" s="1094"/>
      <c r="I23" s="1095"/>
      <c r="J23" s="35"/>
      <c r="K23" s="237" t="s">
        <v>287</v>
      </c>
      <c r="L23" s="233">
        <v>18688789</v>
      </c>
      <c r="M23" s="103"/>
    </row>
    <row r="24" spans="1:13" ht="26.25" customHeight="1">
      <c r="A24" s="1096" t="s">
        <v>2</v>
      </c>
      <c r="B24" s="1097"/>
      <c r="C24" s="1097"/>
      <c r="D24" s="1097" t="s">
        <v>633</v>
      </c>
      <c r="E24" s="1097"/>
      <c r="F24" s="1028" t="s">
        <v>185</v>
      </c>
      <c r="G24" s="1097" t="s">
        <v>634</v>
      </c>
      <c r="H24" s="1097"/>
      <c r="I24" s="1029" t="s">
        <v>185</v>
      </c>
      <c r="J24" s="35"/>
      <c r="K24" s="237" t="s">
        <v>288</v>
      </c>
      <c r="L24" s="233">
        <v>4143956</v>
      </c>
      <c r="M24" s="103"/>
    </row>
    <row r="25" spans="1:13" ht="12.75" customHeight="1">
      <c r="A25" s="1098">
        <v>2889719000</v>
      </c>
      <c r="B25" s="1098"/>
      <c r="C25" s="1098"/>
      <c r="D25" s="1099">
        <v>163355271.75904998</v>
      </c>
      <c r="E25" s="1100"/>
      <c r="F25" s="210">
        <f>D25/A25*100</f>
        <v>5.652981198485042</v>
      </c>
      <c r="G25" s="1099">
        <v>199562013.44600996</v>
      </c>
      <c r="H25" s="1100"/>
      <c r="I25" s="210">
        <f>G25/A25*100</f>
        <v>6.905931457211237</v>
      </c>
      <c r="J25" s="35"/>
      <c r="K25" s="1112" t="s">
        <v>289</v>
      </c>
      <c r="L25" s="1103">
        <v>4161275</v>
      </c>
      <c r="M25" s="103"/>
    </row>
    <row r="26" spans="1:13" ht="12" customHeight="1">
      <c r="A26" s="26" t="s">
        <v>236</v>
      </c>
      <c r="J26" s="35"/>
      <c r="K26" s="1112"/>
      <c r="L26" s="1103">
        <v>0</v>
      </c>
      <c r="M26" s="103"/>
    </row>
    <row r="27" spans="1:13" ht="12" customHeight="1">
      <c r="A27" s="1086" t="s">
        <v>136</v>
      </c>
      <c r="B27" s="1087"/>
      <c r="C27" s="1087"/>
      <c r="D27" s="1087"/>
      <c r="E27" s="1087"/>
      <c r="F27" s="1087"/>
      <c r="G27" s="1087"/>
      <c r="H27" s="1113" t="s">
        <v>272</v>
      </c>
      <c r="I27" s="1114"/>
      <c r="J27" s="35"/>
      <c r="K27" s="237" t="s">
        <v>520</v>
      </c>
      <c r="L27" s="233">
        <v>4587478</v>
      </c>
      <c r="M27" s="103"/>
    </row>
    <row r="28" spans="1:13" ht="12" customHeight="1">
      <c r="A28" s="1088"/>
      <c r="B28" s="1089"/>
      <c r="C28" s="1089"/>
      <c r="D28" s="1089"/>
      <c r="E28" s="1089"/>
      <c r="F28" s="1089"/>
      <c r="G28" s="1089"/>
      <c r="H28" s="1115"/>
      <c r="I28" s="1116"/>
      <c r="J28" s="35"/>
      <c r="K28" s="1117" t="s">
        <v>290</v>
      </c>
      <c r="L28" s="1101">
        <v>48149211</v>
      </c>
      <c r="M28" s="103"/>
    </row>
    <row r="29" spans="1:12" ht="12" customHeight="1">
      <c r="A29" s="1082" t="s">
        <v>37</v>
      </c>
      <c r="B29" s="1085"/>
      <c r="C29" s="1085"/>
      <c r="D29" s="1077" t="s">
        <v>701</v>
      </c>
      <c r="E29" s="1085"/>
      <c r="F29" s="1085" t="str">
        <f>L1</f>
        <v>Novembro/2009</v>
      </c>
      <c r="G29" s="1076"/>
      <c r="H29" s="1085" t="str">
        <f>F29</f>
        <v>Novembro/2009</v>
      </c>
      <c r="I29" s="1081"/>
      <c r="J29" s="35"/>
      <c r="K29" s="1084"/>
      <c r="L29" s="1102">
        <v>0</v>
      </c>
    </row>
    <row r="30" spans="1:12" ht="12" customHeight="1">
      <c r="A30" s="1083"/>
      <c r="B30" s="1080"/>
      <c r="C30" s="1080"/>
      <c r="D30" s="1030" t="s">
        <v>35</v>
      </c>
      <c r="E30" s="1030" t="s">
        <v>180</v>
      </c>
      <c r="F30" s="1030" t="s">
        <v>35</v>
      </c>
      <c r="G30" s="1030" t="s">
        <v>180</v>
      </c>
      <c r="H30" s="1030" t="s">
        <v>35</v>
      </c>
      <c r="I30" s="1027" t="s">
        <v>180</v>
      </c>
      <c r="J30" s="36"/>
      <c r="K30" s="659" t="s">
        <v>755</v>
      </c>
      <c r="L30" s="160"/>
    </row>
    <row r="31" spans="1:12" ht="12" customHeight="1">
      <c r="A31" s="211" t="s">
        <v>129</v>
      </c>
      <c r="B31" s="212"/>
      <c r="C31" s="212"/>
      <c r="D31" s="213">
        <v>4461842</v>
      </c>
      <c r="E31" s="213">
        <v>2939609.02166</v>
      </c>
      <c r="F31" s="213">
        <f>'03'!$E$9</f>
        <v>377265</v>
      </c>
      <c r="G31" s="214">
        <f>'03'!$M$9/1000</f>
        <v>270329.62029000005</v>
      </c>
      <c r="H31" s="221">
        <f>'11'!E9</f>
        <v>26961577</v>
      </c>
      <c r="I31" s="214">
        <f>'11'!M9/1000</f>
        <v>25207698.54450001</v>
      </c>
      <c r="J31" s="35"/>
      <c r="K31" s="1104" t="s">
        <v>756</v>
      </c>
      <c r="L31" s="1105"/>
    </row>
    <row r="32" spans="1:12" ht="12" customHeight="1">
      <c r="A32" s="215" t="s">
        <v>137</v>
      </c>
      <c r="B32" s="124"/>
      <c r="C32" s="124"/>
      <c r="D32" s="113">
        <v>3408788</v>
      </c>
      <c r="E32" s="48">
        <v>2506754.1169100003</v>
      </c>
      <c r="F32" s="140">
        <f>'03'!$J$9</f>
        <v>286915</v>
      </c>
      <c r="G32" s="48">
        <f>'03'!$R$9/1000</f>
        <v>228266.38137000005</v>
      </c>
      <c r="H32" s="222">
        <f>'11'!J9</f>
        <v>18844326</v>
      </c>
      <c r="I32" s="216">
        <f>'11'!R9/1000</f>
        <v>19926996.975210007</v>
      </c>
      <c r="J32" s="35"/>
      <c r="K32" s="1106"/>
      <c r="L32" s="1107"/>
    </row>
    <row r="33" spans="1:12" ht="12" customHeight="1">
      <c r="A33" s="217" t="s">
        <v>138</v>
      </c>
      <c r="B33" s="218"/>
      <c r="C33" s="218"/>
      <c r="D33" s="635">
        <v>1053054</v>
      </c>
      <c r="E33" s="219">
        <v>432854.9047499999</v>
      </c>
      <c r="F33" s="219">
        <f>'03'!$K$9</f>
        <v>90350</v>
      </c>
      <c r="G33" s="219">
        <f>'03'!$S$9/1000</f>
        <v>42063.23892</v>
      </c>
      <c r="H33" s="223">
        <f>'11'!K9</f>
        <v>8117251</v>
      </c>
      <c r="I33" s="220">
        <f>'11'!S9/1000</f>
        <v>5280701.56929</v>
      </c>
      <c r="J33" s="56"/>
      <c r="K33" s="225" t="s">
        <v>48</v>
      </c>
      <c r="L33" s="226">
        <v>39652510</v>
      </c>
    </row>
    <row r="34" spans="1:12" ht="12" customHeight="1">
      <c r="A34" s="14" t="s">
        <v>234</v>
      </c>
      <c r="J34" s="46"/>
      <c r="K34" s="269" t="s">
        <v>283</v>
      </c>
      <c r="L34" s="216">
        <v>31817000</v>
      </c>
    </row>
    <row r="35" spans="1:12" s="50" customFormat="1" ht="12" customHeight="1">
      <c r="A35" s="1086" t="s">
        <v>227</v>
      </c>
      <c r="B35" s="1087"/>
      <c r="C35" s="1087"/>
      <c r="D35" s="1087"/>
      <c r="E35" s="1087"/>
      <c r="F35" s="1087"/>
      <c r="G35" s="1087"/>
      <c r="H35" s="1108" t="s">
        <v>209</v>
      </c>
      <c r="I35" s="1109"/>
      <c r="J35" s="55"/>
      <c r="K35" s="269" t="s">
        <v>374</v>
      </c>
      <c r="L35" s="216">
        <v>5787747</v>
      </c>
    </row>
    <row r="36" spans="1:12" ht="12" customHeight="1">
      <c r="A36" s="1120" t="s">
        <v>762</v>
      </c>
      <c r="B36" s="1121"/>
      <c r="C36" s="1121"/>
      <c r="D36" s="1121"/>
      <c r="E36" s="1121"/>
      <c r="F36" s="1089" t="str">
        <f>H29</f>
        <v>Novembro/2009</v>
      </c>
      <c r="G36" s="1122"/>
      <c r="H36" s="1110"/>
      <c r="I36" s="1111"/>
      <c r="J36" s="54"/>
      <c r="K36" s="269" t="s">
        <v>208</v>
      </c>
      <c r="L36" s="216">
        <v>1457030</v>
      </c>
    </row>
    <row r="37" spans="1:12" s="26" customFormat="1" ht="12" customHeight="1">
      <c r="A37" s="1082" t="s">
        <v>229</v>
      </c>
      <c r="B37" s="1085"/>
      <c r="C37" s="1085"/>
      <c r="D37" s="1085"/>
      <c r="E37" s="1123" t="s">
        <v>228</v>
      </c>
      <c r="F37" s="1031" t="s">
        <v>271</v>
      </c>
      <c r="G37" s="1031"/>
      <c r="H37" s="1125" t="str">
        <f>A36</f>
        <v>Outubro/2009</v>
      </c>
      <c r="I37" s="1118" t="str">
        <f>F36</f>
        <v>Novembro/2009</v>
      </c>
      <c r="J37" s="39"/>
      <c r="K37" s="269" t="s">
        <v>274</v>
      </c>
      <c r="L37" s="216">
        <v>586850</v>
      </c>
    </row>
    <row r="38" spans="1:12" s="26" customFormat="1" ht="12" customHeight="1">
      <c r="A38" s="1083" t="s">
        <v>35</v>
      </c>
      <c r="B38" s="1080"/>
      <c r="C38" s="1080"/>
      <c r="D38" s="1032" t="s">
        <v>180</v>
      </c>
      <c r="E38" s="1124"/>
      <c r="F38" s="1033" t="s">
        <v>610</v>
      </c>
      <c r="G38" s="1033" t="s">
        <v>270</v>
      </c>
      <c r="H38" s="1126"/>
      <c r="I38" s="1119"/>
      <c r="J38" s="39"/>
      <c r="K38" s="269" t="s">
        <v>273</v>
      </c>
      <c r="L38" s="216">
        <v>3715</v>
      </c>
    </row>
    <row r="39" spans="1:12" s="26" customFormat="1" ht="12" customHeight="1">
      <c r="A39" s="1078">
        <f>'18'!E10</f>
        <v>450687</v>
      </c>
      <c r="B39" s="1079"/>
      <c r="C39" s="1075"/>
      <c r="D39" s="527">
        <f>'18'!H10/1000</f>
        <v>331902.12738</v>
      </c>
      <c r="E39" s="527">
        <f>'18'!L10</f>
        <v>18871</v>
      </c>
      <c r="F39" s="528">
        <f>'19'!E8</f>
        <v>646373</v>
      </c>
      <c r="G39" s="528">
        <f>'19'!I8</f>
        <v>278871</v>
      </c>
      <c r="H39" s="528">
        <v>22</v>
      </c>
      <c r="I39" s="528">
        <f>'07'!U9</f>
        <v>25</v>
      </c>
      <c r="J39" s="39"/>
      <c r="K39" s="500" t="s">
        <v>279</v>
      </c>
      <c r="L39" s="220">
        <v>168</v>
      </c>
    </row>
    <row r="40" spans="1:12" ht="10.5" customHeight="1">
      <c r="A40" s="14" t="s">
        <v>611</v>
      </c>
      <c r="B40" s="26"/>
      <c r="C40" s="26"/>
      <c r="D40" s="26"/>
      <c r="E40" s="26"/>
      <c r="F40" s="26"/>
      <c r="G40" s="26"/>
      <c r="H40" s="26"/>
      <c r="I40" s="26"/>
      <c r="J40" s="35"/>
      <c r="K40" s="26" t="s">
        <v>275</v>
      </c>
      <c r="L40" s="224"/>
    </row>
    <row r="41" spans="1:12" ht="10.5" customHeight="1">
      <c r="A41" s="659" t="s">
        <v>741</v>
      </c>
      <c r="K41" s="38"/>
      <c r="L41" s="499"/>
    </row>
    <row r="42" spans="1:9" ht="10.5" customHeight="1">
      <c r="A42" s="659" t="s">
        <v>742</v>
      </c>
      <c r="B42" s="26"/>
      <c r="C42" s="26"/>
      <c r="D42" s="26"/>
      <c r="E42" s="26"/>
      <c r="F42" s="26"/>
      <c r="G42" s="26"/>
      <c r="H42" s="26"/>
      <c r="I42" s="26"/>
    </row>
    <row r="43" spans="1:12" ht="10.5" customHeight="1">
      <c r="A43" s="659" t="s">
        <v>1</v>
      </c>
      <c r="B43" s="26"/>
      <c r="C43" s="26"/>
      <c r="D43" s="26"/>
      <c r="E43" s="26"/>
      <c r="F43" s="26"/>
      <c r="G43" s="26"/>
      <c r="H43" s="26"/>
      <c r="I43" s="26"/>
      <c r="K43" s="66"/>
      <c r="L43" s="105"/>
    </row>
    <row r="44" spans="1:12" ht="10.5" customHeight="1">
      <c r="A44" s="659" t="s">
        <v>3</v>
      </c>
      <c r="K44" s="66"/>
      <c r="L44" s="105"/>
    </row>
    <row r="45" spans="1:12" ht="11.25" customHeight="1">
      <c r="A45" s="659" t="s">
        <v>4</v>
      </c>
      <c r="D45" s="104"/>
      <c r="E45" s="104"/>
      <c r="K45" s="66"/>
      <c r="L45" s="66"/>
    </row>
    <row r="46" spans="1:8" ht="12.75">
      <c r="A46" s="533"/>
      <c r="D46"/>
      <c r="E46"/>
      <c r="F46" s="637"/>
      <c r="G46" s="402"/>
      <c r="H46" s="638"/>
    </row>
    <row r="47" spans="5:8" ht="12.75">
      <c r="E47" s="104"/>
      <c r="F47" s="104"/>
      <c r="H47" s="638"/>
    </row>
    <row r="48" spans="5:8" ht="12.75">
      <c r="E48" s="104"/>
      <c r="F48" s="104"/>
      <c r="H48" s="638"/>
    </row>
    <row r="49" ht="11.25">
      <c r="E49" s="102"/>
    </row>
    <row r="50" ht="11.25">
      <c r="E50" s="559"/>
    </row>
  </sheetData>
  <mergeCells count="32">
    <mergeCell ref="C3:F3"/>
    <mergeCell ref="A5:I5"/>
    <mergeCell ref="K5:L5"/>
    <mergeCell ref="A6:F6"/>
    <mergeCell ref="I37:I38"/>
    <mergeCell ref="A35:G35"/>
    <mergeCell ref="A36:E36"/>
    <mergeCell ref="F36:G36"/>
    <mergeCell ref="E37:E38"/>
    <mergeCell ref="H37:H38"/>
    <mergeCell ref="A29:C30"/>
    <mergeCell ref="A39:C39"/>
    <mergeCell ref="A37:D37"/>
    <mergeCell ref="F29:G29"/>
    <mergeCell ref="A38:C38"/>
    <mergeCell ref="D29:E29"/>
    <mergeCell ref="L28:L29"/>
    <mergeCell ref="L25:L26"/>
    <mergeCell ref="K31:L32"/>
    <mergeCell ref="H35:I36"/>
    <mergeCell ref="K25:K26"/>
    <mergeCell ref="H27:I28"/>
    <mergeCell ref="K28:K29"/>
    <mergeCell ref="H29:I29"/>
    <mergeCell ref="A27:G28"/>
    <mergeCell ref="A22:I23"/>
    <mergeCell ref="A24:C24"/>
    <mergeCell ref="D24:E24"/>
    <mergeCell ref="A25:C25"/>
    <mergeCell ref="D25:E25"/>
    <mergeCell ref="G24:H24"/>
    <mergeCell ref="G25:H2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3" r:id="rId1"/>
</worksheet>
</file>

<file path=xl/worksheets/sheet20.xml><?xml version="1.0" encoding="utf-8"?>
<worksheet xmlns="http://schemas.openxmlformats.org/spreadsheetml/2006/main" xmlns:r="http://schemas.openxmlformats.org/officeDocument/2006/relationships">
  <sheetPr>
    <pageSetUpPr fitToPage="1"/>
  </sheetPr>
  <dimension ref="A1:AE109"/>
  <sheetViews>
    <sheetView showGridLines="0" workbookViewId="0" topLeftCell="C65">
      <selection activeCell="S49" sqref="S49:T75"/>
    </sheetView>
  </sheetViews>
  <sheetFormatPr defaultColWidth="9.140625" defaultRowHeight="12.75"/>
  <cols>
    <col min="1" max="1" width="5.7109375" style="65" customWidth="1"/>
    <col min="2" max="2" width="0.85546875" style="65" customWidth="1"/>
    <col min="3" max="3" width="10.8515625" style="65" customWidth="1"/>
    <col min="4" max="4" width="0.85546875" style="65" customWidth="1"/>
    <col min="5" max="5" width="8.28125" style="65" customWidth="1"/>
    <col min="6" max="6" width="9.8515625" style="65" customWidth="1"/>
    <col min="7" max="7" width="11.421875" style="65" customWidth="1"/>
    <col min="8" max="8" width="11.8515625" style="65" customWidth="1"/>
    <col min="9" max="9" width="8.7109375" style="65" customWidth="1"/>
    <col min="10" max="10" width="10.00390625" style="65" customWidth="1"/>
    <col min="11" max="11" width="11.421875" style="65" customWidth="1"/>
    <col min="12" max="12" width="11.8515625" style="65" customWidth="1"/>
    <col min="13" max="13" width="9.421875" style="65" customWidth="1"/>
    <col min="14" max="14" width="10.00390625" style="65" customWidth="1"/>
    <col min="15" max="15" width="12.00390625" style="65" customWidth="1"/>
    <col min="16" max="16" width="12.421875" style="65" customWidth="1"/>
    <col min="17" max="16384" width="11.421875" style="65" customWidth="1"/>
  </cols>
  <sheetData>
    <row r="1" spans="1:16" s="45" customFormat="1" ht="16.5" customHeight="1">
      <c r="A1" s="64" t="str">
        <f>'01'!A1</f>
        <v>Boletim Estatístico da Previdência Social - Vol. 14 Nº 11</v>
      </c>
      <c r="P1" s="162" t="str">
        <f>'01'!L1</f>
        <v>Novembro/2009</v>
      </c>
    </row>
    <row r="2" spans="4:14" ht="9" customHeight="1">
      <c r="D2" s="67"/>
      <c r="E2" s="1"/>
      <c r="F2" s="1"/>
      <c r="G2" s="1"/>
      <c r="H2" s="1"/>
      <c r="I2" s="1"/>
      <c r="J2" s="1"/>
      <c r="K2" s="1"/>
      <c r="L2" s="1"/>
      <c r="M2" s="1"/>
      <c r="N2" s="394"/>
    </row>
    <row r="3" spans="1:10" ht="18" customHeight="1">
      <c r="A3" s="919">
        <v>19</v>
      </c>
      <c r="B3" s="158"/>
      <c r="C3" s="1127" t="s">
        <v>687</v>
      </c>
      <c r="D3" s="1128"/>
      <c r="E3" s="1128"/>
      <c r="F3" s="1128"/>
      <c r="G3" s="1128"/>
      <c r="H3" s="1128"/>
      <c r="I3" s="1128"/>
      <c r="J3" s="1129"/>
    </row>
    <row r="4" spans="4:14" ht="9" customHeight="1">
      <c r="D4" s="69"/>
      <c r="E4" s="1"/>
      <c r="F4" s="1"/>
      <c r="G4" s="1"/>
      <c r="H4" s="1"/>
      <c r="I4" s="1"/>
      <c r="J4" s="1"/>
      <c r="K4" s="1"/>
      <c r="L4" s="1"/>
      <c r="M4" s="1"/>
      <c r="N4" s="69"/>
    </row>
    <row r="5" spans="1:16" ht="16.5" customHeight="1">
      <c r="A5" s="1179" t="s">
        <v>217</v>
      </c>
      <c r="B5" s="1179"/>
      <c r="C5" s="1179"/>
      <c r="D5" s="4"/>
      <c r="E5" s="1165" t="s">
        <v>606</v>
      </c>
      <c r="F5" s="1166"/>
      <c r="G5" s="1166"/>
      <c r="H5" s="1256"/>
      <c r="I5" s="1206" t="s">
        <v>607</v>
      </c>
      <c r="J5" s="1166"/>
      <c r="K5" s="1166"/>
      <c r="L5" s="1256"/>
      <c r="M5" s="1206" t="s">
        <v>686</v>
      </c>
      <c r="N5" s="1166"/>
      <c r="O5" s="1166"/>
      <c r="P5" s="1167"/>
    </row>
    <row r="6" spans="1:16" ht="45.75" customHeight="1">
      <c r="A6" s="1179"/>
      <c r="B6" s="1179"/>
      <c r="C6" s="1179"/>
      <c r="D6" s="4"/>
      <c r="E6" s="984" t="s">
        <v>129</v>
      </c>
      <c r="F6" s="907" t="s">
        <v>216</v>
      </c>
      <c r="G6" s="907" t="s">
        <v>635</v>
      </c>
      <c r="H6" s="985" t="s">
        <v>608</v>
      </c>
      <c r="I6" s="907" t="s">
        <v>129</v>
      </c>
      <c r="J6" s="907" t="s">
        <v>216</v>
      </c>
      <c r="K6" s="907" t="s">
        <v>635</v>
      </c>
      <c r="L6" s="985" t="s">
        <v>608</v>
      </c>
      <c r="M6" s="907" t="s">
        <v>129</v>
      </c>
      <c r="N6" s="907" t="s">
        <v>216</v>
      </c>
      <c r="O6" s="907" t="s">
        <v>635</v>
      </c>
      <c r="P6" s="932" t="s">
        <v>608</v>
      </c>
    </row>
    <row r="7" spans="1:16" ht="4.5" customHeight="1">
      <c r="A7" s="9"/>
      <c r="C7" s="13"/>
      <c r="D7" s="9"/>
      <c r="E7" s="395"/>
      <c r="F7" s="395"/>
      <c r="G7" s="395"/>
      <c r="H7" s="395"/>
      <c r="I7" s="395"/>
      <c r="J7" s="395"/>
      <c r="K7" s="395"/>
      <c r="L7" s="395"/>
      <c r="M7" s="395"/>
      <c r="N7" s="395"/>
      <c r="O7" s="395"/>
      <c r="P7" s="395"/>
    </row>
    <row r="8" spans="1:18" s="58" customFormat="1" ht="13.5" customHeight="1">
      <c r="A8" s="242" t="s">
        <v>56</v>
      </c>
      <c r="B8" s="243"/>
      <c r="C8" s="261"/>
      <c r="D8" s="138"/>
      <c r="E8" s="717">
        <v>646373</v>
      </c>
      <c r="F8" s="711">
        <v>-6.895011962704589</v>
      </c>
      <c r="G8" s="720">
        <v>356849</v>
      </c>
      <c r="H8" s="720">
        <v>289524</v>
      </c>
      <c r="I8" s="717">
        <v>278871</v>
      </c>
      <c r="J8" s="711">
        <v>1.062553680342404</v>
      </c>
      <c r="K8" s="720">
        <v>184353</v>
      </c>
      <c r="L8" s="720">
        <v>94518</v>
      </c>
      <c r="M8" s="717">
        <v>401129</v>
      </c>
      <c r="N8" s="711">
        <v>4.578872997085237</v>
      </c>
      <c r="O8" s="720">
        <v>313186</v>
      </c>
      <c r="P8" s="721">
        <v>87943</v>
      </c>
      <c r="Q8" s="65"/>
      <c r="R8" s="65"/>
    </row>
    <row r="9" spans="1:16" ht="13.5" customHeight="1">
      <c r="A9" s="234" t="s">
        <v>57</v>
      </c>
      <c r="B9" s="72"/>
      <c r="C9" s="268"/>
      <c r="D9" s="14"/>
      <c r="E9" s="728">
        <v>36305</v>
      </c>
      <c r="F9" s="714">
        <v>-2.7379644761164834</v>
      </c>
      <c r="G9" s="733">
        <v>14774</v>
      </c>
      <c r="H9" s="733">
        <v>21531</v>
      </c>
      <c r="I9" s="728">
        <v>15063</v>
      </c>
      <c r="J9" s="714">
        <v>7.715961098398161</v>
      </c>
      <c r="K9" s="733">
        <v>7512</v>
      </c>
      <c r="L9" s="733">
        <v>7551</v>
      </c>
      <c r="M9" s="728">
        <v>25563</v>
      </c>
      <c r="N9" s="714">
        <v>-0.37802026500389774</v>
      </c>
      <c r="O9" s="733">
        <v>17925</v>
      </c>
      <c r="P9" s="734">
        <v>7638</v>
      </c>
    </row>
    <row r="10" spans="1:16" ht="13.5" customHeight="1">
      <c r="A10" s="228" t="s">
        <v>58</v>
      </c>
      <c r="B10" s="6"/>
      <c r="C10" s="265"/>
      <c r="D10" s="14"/>
      <c r="E10" s="718">
        <v>4521</v>
      </c>
      <c r="F10" s="713">
        <v>-1.7601043024771834</v>
      </c>
      <c r="G10" s="722">
        <v>2453</v>
      </c>
      <c r="H10" s="722">
        <v>2068</v>
      </c>
      <c r="I10" s="718">
        <v>1520</v>
      </c>
      <c r="J10" s="713">
        <v>-0.6535947712418277</v>
      </c>
      <c r="K10" s="722">
        <v>1119</v>
      </c>
      <c r="L10" s="722">
        <v>401</v>
      </c>
      <c r="M10" s="718">
        <v>3069</v>
      </c>
      <c r="N10" s="713">
        <v>-1.3817480719794384</v>
      </c>
      <c r="O10" s="722">
        <v>2462</v>
      </c>
      <c r="P10" s="723">
        <v>607</v>
      </c>
    </row>
    <row r="11" spans="1:16" ht="13.5" customHeight="1">
      <c r="A11" s="228" t="s">
        <v>59</v>
      </c>
      <c r="B11" s="6"/>
      <c r="C11" s="265"/>
      <c r="D11" s="14"/>
      <c r="E11" s="718">
        <v>2214</v>
      </c>
      <c r="F11" s="713">
        <v>3.6516853932584192</v>
      </c>
      <c r="G11" s="722">
        <v>724</v>
      </c>
      <c r="H11" s="722">
        <v>1490</v>
      </c>
      <c r="I11" s="718">
        <v>887</v>
      </c>
      <c r="J11" s="713">
        <v>17.328042328042326</v>
      </c>
      <c r="K11" s="722">
        <v>548</v>
      </c>
      <c r="L11" s="722">
        <v>339</v>
      </c>
      <c r="M11" s="718">
        <v>640</v>
      </c>
      <c r="N11" s="713">
        <v>-5.185185185185182</v>
      </c>
      <c r="O11" s="722">
        <v>388</v>
      </c>
      <c r="P11" s="723">
        <v>252</v>
      </c>
    </row>
    <row r="12" spans="1:16" ht="13.5" customHeight="1">
      <c r="A12" s="228" t="s">
        <v>60</v>
      </c>
      <c r="B12" s="6"/>
      <c r="C12" s="265"/>
      <c r="D12" s="14"/>
      <c r="E12" s="718">
        <v>7637</v>
      </c>
      <c r="F12" s="713">
        <v>0.3020751247701625</v>
      </c>
      <c r="G12" s="722">
        <v>2988</v>
      </c>
      <c r="H12" s="722">
        <v>4649</v>
      </c>
      <c r="I12" s="718">
        <v>2993</v>
      </c>
      <c r="J12" s="713">
        <v>14.674329501915718</v>
      </c>
      <c r="K12" s="722">
        <v>1477</v>
      </c>
      <c r="L12" s="722">
        <v>1516</v>
      </c>
      <c r="M12" s="718">
        <v>4776</v>
      </c>
      <c r="N12" s="713">
        <v>-5.463182897862229</v>
      </c>
      <c r="O12" s="722">
        <v>3300</v>
      </c>
      <c r="P12" s="723">
        <v>1476</v>
      </c>
    </row>
    <row r="13" spans="1:16" ht="13.5" customHeight="1">
      <c r="A13" s="228" t="s">
        <v>61</v>
      </c>
      <c r="B13" s="6"/>
      <c r="C13" s="265"/>
      <c r="D13" s="14"/>
      <c r="E13" s="718">
        <v>886</v>
      </c>
      <c r="F13" s="713">
        <v>-10.414560161779573</v>
      </c>
      <c r="G13" s="722">
        <v>394</v>
      </c>
      <c r="H13" s="722">
        <v>492</v>
      </c>
      <c r="I13" s="718">
        <v>262</v>
      </c>
      <c r="J13" s="713">
        <v>-2.238805970149249</v>
      </c>
      <c r="K13" s="722">
        <v>159</v>
      </c>
      <c r="L13" s="722">
        <v>103</v>
      </c>
      <c r="M13" s="718">
        <v>273</v>
      </c>
      <c r="N13" s="713">
        <v>13.75</v>
      </c>
      <c r="O13" s="722">
        <v>97</v>
      </c>
      <c r="P13" s="723">
        <v>176</v>
      </c>
    </row>
    <row r="14" spans="1:16" ht="13.5" customHeight="1">
      <c r="A14" s="228" t="s">
        <v>62</v>
      </c>
      <c r="B14" s="6"/>
      <c r="C14" s="265"/>
      <c r="D14" s="14"/>
      <c r="E14" s="718">
        <v>16781</v>
      </c>
      <c r="F14" s="713">
        <v>-1.0554245283018848</v>
      </c>
      <c r="G14" s="722">
        <v>6188</v>
      </c>
      <c r="H14" s="722">
        <v>10593</v>
      </c>
      <c r="I14" s="718">
        <v>7280</v>
      </c>
      <c r="J14" s="713">
        <v>7.81990521327014</v>
      </c>
      <c r="K14" s="722">
        <v>2879</v>
      </c>
      <c r="L14" s="722">
        <v>4401</v>
      </c>
      <c r="M14" s="718">
        <v>14691</v>
      </c>
      <c r="N14" s="713">
        <v>1.429163214581597</v>
      </c>
      <c r="O14" s="722">
        <v>10505</v>
      </c>
      <c r="P14" s="723">
        <v>4186</v>
      </c>
    </row>
    <row r="15" spans="1:16" ht="13.5" customHeight="1">
      <c r="A15" s="228" t="s">
        <v>63</v>
      </c>
      <c r="B15" s="6"/>
      <c r="C15" s="265"/>
      <c r="D15" s="14"/>
      <c r="E15" s="718">
        <v>932</v>
      </c>
      <c r="F15" s="713">
        <v>-29.607250755287005</v>
      </c>
      <c r="G15" s="722">
        <v>494</v>
      </c>
      <c r="H15" s="722">
        <v>438</v>
      </c>
      <c r="I15" s="718">
        <v>518</v>
      </c>
      <c r="J15" s="713">
        <v>-26</v>
      </c>
      <c r="K15" s="722">
        <v>375</v>
      </c>
      <c r="L15" s="722">
        <v>143</v>
      </c>
      <c r="M15" s="718">
        <v>531</v>
      </c>
      <c r="N15" s="713">
        <v>-10.606060606060607</v>
      </c>
      <c r="O15" s="722">
        <v>303</v>
      </c>
      <c r="P15" s="723">
        <v>228</v>
      </c>
    </row>
    <row r="16" spans="1:16" ht="13.5" customHeight="1">
      <c r="A16" s="228" t="s">
        <v>64</v>
      </c>
      <c r="B16" s="6"/>
      <c r="C16" s="265"/>
      <c r="D16" s="14"/>
      <c r="E16" s="718">
        <v>3334</v>
      </c>
      <c r="F16" s="713">
        <v>-9.940572663425174</v>
      </c>
      <c r="G16" s="722">
        <v>1533</v>
      </c>
      <c r="H16" s="722">
        <v>1801</v>
      </c>
      <c r="I16" s="718">
        <v>1603</v>
      </c>
      <c r="J16" s="713">
        <v>17.178362573099413</v>
      </c>
      <c r="K16" s="722">
        <v>955</v>
      </c>
      <c r="L16" s="722">
        <v>648</v>
      </c>
      <c r="M16" s="718">
        <v>1583</v>
      </c>
      <c r="N16" s="713">
        <v>5.322687957418504</v>
      </c>
      <c r="O16" s="722">
        <v>870</v>
      </c>
      <c r="P16" s="723">
        <v>713</v>
      </c>
    </row>
    <row r="17" spans="1:16" ht="13.5" customHeight="1">
      <c r="A17" s="234" t="s">
        <v>65</v>
      </c>
      <c r="B17" s="72"/>
      <c r="C17" s="268"/>
      <c r="D17" s="74"/>
      <c r="E17" s="728">
        <v>154050</v>
      </c>
      <c r="F17" s="714">
        <v>-4.424218735458895</v>
      </c>
      <c r="G17" s="733">
        <v>68773</v>
      </c>
      <c r="H17" s="733">
        <v>85277</v>
      </c>
      <c r="I17" s="728">
        <v>66499</v>
      </c>
      <c r="J17" s="714">
        <v>2.2668204536716585</v>
      </c>
      <c r="K17" s="733">
        <v>39434</v>
      </c>
      <c r="L17" s="733">
        <v>27065</v>
      </c>
      <c r="M17" s="728">
        <v>67573</v>
      </c>
      <c r="N17" s="714">
        <v>0.4190753592605345</v>
      </c>
      <c r="O17" s="733">
        <v>50928</v>
      </c>
      <c r="P17" s="734">
        <v>16645</v>
      </c>
    </row>
    <row r="18" spans="1:18" ht="13.5" customHeight="1">
      <c r="A18" s="228" t="s">
        <v>66</v>
      </c>
      <c r="B18" s="6"/>
      <c r="C18" s="265"/>
      <c r="D18" s="14"/>
      <c r="E18" s="718">
        <v>22281</v>
      </c>
      <c r="F18" s="713">
        <v>-2.562644859404384</v>
      </c>
      <c r="G18" s="722">
        <v>7013</v>
      </c>
      <c r="H18" s="722">
        <v>15268</v>
      </c>
      <c r="I18" s="718">
        <v>9757</v>
      </c>
      <c r="J18" s="713">
        <v>9.715506578207588</v>
      </c>
      <c r="K18" s="722">
        <v>4758</v>
      </c>
      <c r="L18" s="722">
        <v>4999</v>
      </c>
      <c r="M18" s="718">
        <v>9090</v>
      </c>
      <c r="N18" s="713">
        <v>-1.8994172242607354</v>
      </c>
      <c r="O18" s="722">
        <v>7179</v>
      </c>
      <c r="P18" s="723">
        <v>1911</v>
      </c>
      <c r="Q18" s="73"/>
      <c r="R18" s="73"/>
    </row>
    <row r="19" spans="1:18" s="73" customFormat="1" ht="13.5" customHeight="1">
      <c r="A19" s="228" t="s">
        <v>67</v>
      </c>
      <c r="B19" s="6"/>
      <c r="C19" s="265"/>
      <c r="D19" s="14"/>
      <c r="E19" s="718">
        <v>9982</v>
      </c>
      <c r="F19" s="713">
        <v>-1.6164005519416547</v>
      </c>
      <c r="G19" s="722">
        <v>4056</v>
      </c>
      <c r="H19" s="722">
        <v>5926</v>
      </c>
      <c r="I19" s="718">
        <v>4858</v>
      </c>
      <c r="J19" s="713">
        <v>10.63539057162377</v>
      </c>
      <c r="K19" s="722">
        <v>2527</v>
      </c>
      <c r="L19" s="722">
        <v>2331</v>
      </c>
      <c r="M19" s="718">
        <v>2911</v>
      </c>
      <c r="N19" s="713">
        <v>-11.51975683890577</v>
      </c>
      <c r="O19" s="722">
        <v>1594</v>
      </c>
      <c r="P19" s="723">
        <v>1317</v>
      </c>
      <c r="Q19" s="65"/>
      <c r="R19" s="65"/>
    </row>
    <row r="20" spans="1:16" ht="13.5" customHeight="1">
      <c r="A20" s="228" t="s">
        <v>68</v>
      </c>
      <c r="B20" s="6"/>
      <c r="C20" s="265"/>
      <c r="D20" s="14"/>
      <c r="E20" s="718">
        <v>21992</v>
      </c>
      <c r="F20" s="713">
        <v>-2.8579000839259683</v>
      </c>
      <c r="G20" s="722">
        <v>9925</v>
      </c>
      <c r="H20" s="722">
        <v>12067</v>
      </c>
      <c r="I20" s="718">
        <v>8113</v>
      </c>
      <c r="J20" s="713">
        <v>-0.20910209102090738</v>
      </c>
      <c r="K20" s="722">
        <v>4510</v>
      </c>
      <c r="L20" s="722">
        <v>3603</v>
      </c>
      <c r="M20" s="718">
        <v>10232</v>
      </c>
      <c r="N20" s="713">
        <v>6.7612687813021655</v>
      </c>
      <c r="O20" s="722">
        <v>7590</v>
      </c>
      <c r="P20" s="723">
        <v>2642</v>
      </c>
    </row>
    <row r="21" spans="1:16" ht="13.5" customHeight="1">
      <c r="A21" s="228" t="s">
        <v>69</v>
      </c>
      <c r="B21" s="6"/>
      <c r="C21" s="265"/>
      <c r="D21" s="14"/>
      <c r="E21" s="718">
        <v>8900</v>
      </c>
      <c r="F21" s="713">
        <v>-8.237962676564592</v>
      </c>
      <c r="G21" s="722">
        <v>4815</v>
      </c>
      <c r="H21" s="722">
        <v>4085</v>
      </c>
      <c r="I21" s="718">
        <v>3511</v>
      </c>
      <c r="J21" s="713">
        <v>2.3316817254444677</v>
      </c>
      <c r="K21" s="722">
        <v>2589</v>
      </c>
      <c r="L21" s="722">
        <v>922</v>
      </c>
      <c r="M21" s="718">
        <v>2067</v>
      </c>
      <c r="N21" s="713">
        <v>-6.681715575620773</v>
      </c>
      <c r="O21" s="722">
        <v>1285</v>
      </c>
      <c r="P21" s="723">
        <v>782</v>
      </c>
    </row>
    <row r="22" spans="1:16" ht="13.5" customHeight="1">
      <c r="A22" s="228" t="s">
        <v>70</v>
      </c>
      <c r="B22" s="6"/>
      <c r="C22" s="265"/>
      <c r="D22" s="14"/>
      <c r="E22" s="718">
        <v>10874</v>
      </c>
      <c r="F22" s="713">
        <v>-12.122191692257955</v>
      </c>
      <c r="G22" s="722">
        <v>4768</v>
      </c>
      <c r="H22" s="722">
        <v>6106</v>
      </c>
      <c r="I22" s="718">
        <v>4353</v>
      </c>
      <c r="J22" s="713">
        <v>-5.840363400389359</v>
      </c>
      <c r="K22" s="722">
        <v>2627</v>
      </c>
      <c r="L22" s="722">
        <v>1726</v>
      </c>
      <c r="M22" s="718">
        <v>2680</v>
      </c>
      <c r="N22" s="713">
        <v>-2.4745269286754024</v>
      </c>
      <c r="O22" s="722">
        <v>1464</v>
      </c>
      <c r="P22" s="723">
        <v>1216</v>
      </c>
    </row>
    <row r="23" spans="1:18" ht="13.5" customHeight="1">
      <c r="A23" s="228" t="s">
        <v>71</v>
      </c>
      <c r="B23" s="6"/>
      <c r="C23" s="265"/>
      <c r="D23" s="14"/>
      <c r="E23" s="718">
        <v>24102</v>
      </c>
      <c r="F23" s="713">
        <v>-2.341977309562404</v>
      </c>
      <c r="G23" s="722">
        <v>11167</v>
      </c>
      <c r="H23" s="722">
        <v>12935</v>
      </c>
      <c r="I23" s="718">
        <v>10054</v>
      </c>
      <c r="J23" s="713">
        <v>0.6003602161296806</v>
      </c>
      <c r="K23" s="722">
        <v>5983</v>
      </c>
      <c r="L23" s="722">
        <v>4071</v>
      </c>
      <c r="M23" s="718">
        <v>9750</v>
      </c>
      <c r="N23" s="713">
        <v>1.0572139303482553</v>
      </c>
      <c r="O23" s="722">
        <v>7246</v>
      </c>
      <c r="P23" s="723">
        <v>2504</v>
      </c>
      <c r="Q23" s="73"/>
      <c r="R23" s="73"/>
    </row>
    <row r="24" spans="1:16" s="73" customFormat="1" ht="13.5" customHeight="1">
      <c r="A24" s="228" t="s">
        <v>72</v>
      </c>
      <c r="B24" s="6"/>
      <c r="C24" s="265"/>
      <c r="D24" s="14"/>
      <c r="E24" s="718">
        <v>9747</v>
      </c>
      <c r="F24" s="713">
        <v>-6.798623063683307</v>
      </c>
      <c r="G24" s="722">
        <v>5276</v>
      </c>
      <c r="H24" s="722">
        <v>4471</v>
      </c>
      <c r="I24" s="718">
        <v>4910</v>
      </c>
      <c r="J24" s="713">
        <v>-0.7880379874722121</v>
      </c>
      <c r="K24" s="722">
        <v>3171</v>
      </c>
      <c r="L24" s="722">
        <v>1739</v>
      </c>
      <c r="M24" s="718">
        <v>5795</v>
      </c>
      <c r="N24" s="713">
        <v>0.5552663543293423</v>
      </c>
      <c r="O24" s="722">
        <v>5020</v>
      </c>
      <c r="P24" s="723">
        <v>775</v>
      </c>
    </row>
    <row r="25" spans="1:16" s="73" customFormat="1" ht="13.5" customHeight="1">
      <c r="A25" s="228" t="s">
        <v>73</v>
      </c>
      <c r="B25" s="6"/>
      <c r="C25" s="265"/>
      <c r="D25" s="14"/>
      <c r="E25" s="718">
        <v>5583</v>
      </c>
      <c r="F25" s="713">
        <v>-14.173712528823978</v>
      </c>
      <c r="G25" s="722">
        <v>2609</v>
      </c>
      <c r="H25" s="722">
        <v>2974</v>
      </c>
      <c r="I25" s="718">
        <v>2485</v>
      </c>
      <c r="J25" s="713">
        <v>-4.752778842468375</v>
      </c>
      <c r="K25" s="722">
        <v>1385</v>
      </c>
      <c r="L25" s="722">
        <v>1100</v>
      </c>
      <c r="M25" s="718">
        <v>2932</v>
      </c>
      <c r="N25" s="713">
        <v>17.84565916398715</v>
      </c>
      <c r="O25" s="722">
        <v>1959</v>
      </c>
      <c r="P25" s="723">
        <v>973</v>
      </c>
    </row>
    <row r="26" spans="1:16" s="73" customFormat="1" ht="13.5" customHeight="1">
      <c r="A26" s="228" t="s">
        <v>74</v>
      </c>
      <c r="B26" s="6"/>
      <c r="C26" s="265"/>
      <c r="D26" s="14"/>
      <c r="E26" s="718">
        <v>40589</v>
      </c>
      <c r="F26" s="713">
        <v>-2.9273192547772275</v>
      </c>
      <c r="G26" s="722">
        <v>19144</v>
      </c>
      <c r="H26" s="722">
        <v>21445</v>
      </c>
      <c r="I26" s="718">
        <v>18458</v>
      </c>
      <c r="J26" s="713">
        <v>2.5159677867259145</v>
      </c>
      <c r="K26" s="722">
        <v>11884</v>
      </c>
      <c r="L26" s="722">
        <v>6574</v>
      </c>
      <c r="M26" s="718">
        <v>22116</v>
      </c>
      <c r="N26" s="713">
        <v>-0.7761676163129838</v>
      </c>
      <c r="O26" s="722">
        <v>17591</v>
      </c>
      <c r="P26" s="723">
        <v>4525</v>
      </c>
    </row>
    <row r="27" spans="1:16" s="73" customFormat="1" ht="13.5" customHeight="1">
      <c r="A27" s="234" t="s">
        <v>75</v>
      </c>
      <c r="B27" s="72"/>
      <c r="C27" s="268"/>
      <c r="D27" s="74"/>
      <c r="E27" s="728">
        <v>296787</v>
      </c>
      <c r="F27" s="714">
        <v>-8.633131176307607</v>
      </c>
      <c r="G27" s="733">
        <v>177932</v>
      </c>
      <c r="H27" s="733">
        <v>118855</v>
      </c>
      <c r="I27" s="728">
        <v>135261</v>
      </c>
      <c r="J27" s="714">
        <v>0.4038094672535797</v>
      </c>
      <c r="K27" s="733">
        <v>95423</v>
      </c>
      <c r="L27" s="733">
        <v>39838</v>
      </c>
      <c r="M27" s="728">
        <v>193669</v>
      </c>
      <c r="N27" s="714">
        <v>4.371140020909903</v>
      </c>
      <c r="O27" s="733">
        <v>154763</v>
      </c>
      <c r="P27" s="734">
        <v>38906</v>
      </c>
    </row>
    <row r="28" spans="1:18" s="73" customFormat="1" ht="13.5" customHeight="1">
      <c r="A28" s="228" t="s">
        <v>76</v>
      </c>
      <c r="B28" s="6"/>
      <c r="C28" s="265"/>
      <c r="D28" s="14"/>
      <c r="E28" s="718">
        <v>71982</v>
      </c>
      <c r="F28" s="713">
        <v>-8.272803731172107</v>
      </c>
      <c r="G28" s="722">
        <v>43102</v>
      </c>
      <c r="H28" s="722">
        <v>28880</v>
      </c>
      <c r="I28" s="718">
        <v>32276</v>
      </c>
      <c r="J28" s="713">
        <v>1.506431424348209</v>
      </c>
      <c r="K28" s="722">
        <v>23105</v>
      </c>
      <c r="L28" s="722">
        <v>9171</v>
      </c>
      <c r="M28" s="718">
        <v>31504</v>
      </c>
      <c r="N28" s="713">
        <v>1.4490886842274842</v>
      </c>
      <c r="O28" s="722">
        <v>23274</v>
      </c>
      <c r="P28" s="723">
        <v>8230</v>
      </c>
      <c r="Q28" s="65"/>
      <c r="R28" s="65"/>
    </row>
    <row r="29" spans="1:16" ht="13.5" customHeight="1">
      <c r="A29" s="228" t="s">
        <v>77</v>
      </c>
      <c r="B29" s="6"/>
      <c r="C29" s="265"/>
      <c r="D29" s="14"/>
      <c r="E29" s="718">
        <v>11403</v>
      </c>
      <c r="F29" s="713">
        <v>-3.331637843336721</v>
      </c>
      <c r="G29" s="722">
        <v>7055</v>
      </c>
      <c r="H29" s="722">
        <v>4348</v>
      </c>
      <c r="I29" s="718">
        <v>4930</v>
      </c>
      <c r="J29" s="713">
        <v>3.7021455616323085</v>
      </c>
      <c r="K29" s="722">
        <v>3379</v>
      </c>
      <c r="L29" s="722">
        <v>1551</v>
      </c>
      <c r="M29" s="718">
        <v>11408</v>
      </c>
      <c r="N29" s="713">
        <v>1.766280107047269</v>
      </c>
      <c r="O29" s="722">
        <v>9918</v>
      </c>
      <c r="P29" s="723">
        <v>1490</v>
      </c>
    </row>
    <row r="30" spans="1:16" ht="13.5" customHeight="1">
      <c r="A30" s="228" t="s">
        <v>78</v>
      </c>
      <c r="B30" s="6"/>
      <c r="C30" s="265"/>
      <c r="D30" s="14"/>
      <c r="E30" s="718">
        <v>55450</v>
      </c>
      <c r="F30" s="713">
        <v>-8.19992384484214</v>
      </c>
      <c r="G30" s="722">
        <v>32888</v>
      </c>
      <c r="H30" s="722">
        <v>22562</v>
      </c>
      <c r="I30" s="718">
        <v>27510</v>
      </c>
      <c r="J30" s="713">
        <v>-4.069463332984624</v>
      </c>
      <c r="K30" s="722">
        <v>19911</v>
      </c>
      <c r="L30" s="722">
        <v>7599</v>
      </c>
      <c r="M30" s="718">
        <v>29044</v>
      </c>
      <c r="N30" s="713">
        <v>2.603596283604759</v>
      </c>
      <c r="O30" s="722">
        <v>23319</v>
      </c>
      <c r="P30" s="723">
        <v>5725</v>
      </c>
    </row>
    <row r="31" spans="1:16" ht="13.5" customHeight="1">
      <c r="A31" s="228" t="s">
        <v>79</v>
      </c>
      <c r="B31" s="6"/>
      <c r="C31" s="265"/>
      <c r="D31" s="14"/>
      <c r="E31" s="718">
        <v>157952</v>
      </c>
      <c r="F31" s="713">
        <v>-9.304822660013667</v>
      </c>
      <c r="G31" s="722">
        <v>94887</v>
      </c>
      <c r="H31" s="722">
        <v>63065</v>
      </c>
      <c r="I31" s="718">
        <v>70545</v>
      </c>
      <c r="J31" s="713">
        <v>1.5196649829469333</v>
      </c>
      <c r="K31" s="722">
        <v>49028</v>
      </c>
      <c r="L31" s="722">
        <v>21517</v>
      </c>
      <c r="M31" s="718">
        <v>121713</v>
      </c>
      <c r="N31" s="713">
        <v>5.849356883821644</v>
      </c>
      <c r="O31" s="722">
        <v>98252</v>
      </c>
      <c r="P31" s="723">
        <v>23461</v>
      </c>
    </row>
    <row r="32" spans="1:16" ht="13.5" customHeight="1">
      <c r="A32" s="234" t="s">
        <v>80</v>
      </c>
      <c r="B32" s="72"/>
      <c r="C32" s="268"/>
      <c r="D32" s="74"/>
      <c r="E32" s="728">
        <v>119463</v>
      </c>
      <c r="F32" s="714">
        <v>-7.875782720009871</v>
      </c>
      <c r="G32" s="733">
        <v>73155</v>
      </c>
      <c r="H32" s="733">
        <v>46308</v>
      </c>
      <c r="I32" s="728">
        <v>47214</v>
      </c>
      <c r="J32" s="714">
        <v>1.7367695224961288</v>
      </c>
      <c r="K32" s="733">
        <v>31657</v>
      </c>
      <c r="L32" s="733">
        <v>15557</v>
      </c>
      <c r="M32" s="728">
        <v>93866</v>
      </c>
      <c r="N32" s="714">
        <v>9.000754804621725</v>
      </c>
      <c r="O32" s="733">
        <v>75238</v>
      </c>
      <c r="P32" s="734">
        <v>18628</v>
      </c>
    </row>
    <row r="33" spans="1:16" ht="13.5" customHeight="1">
      <c r="A33" s="228" t="s">
        <v>81</v>
      </c>
      <c r="B33" s="6"/>
      <c r="C33" s="265"/>
      <c r="D33" s="14"/>
      <c r="E33" s="718">
        <v>38826</v>
      </c>
      <c r="F33" s="713">
        <v>-7.334303921334639</v>
      </c>
      <c r="G33" s="722">
        <v>23169</v>
      </c>
      <c r="H33" s="722">
        <v>15657</v>
      </c>
      <c r="I33" s="718">
        <v>16580</v>
      </c>
      <c r="J33" s="713">
        <v>7.837398373983739</v>
      </c>
      <c r="K33" s="722">
        <v>10657</v>
      </c>
      <c r="L33" s="722">
        <v>5923</v>
      </c>
      <c r="M33" s="718">
        <v>38051</v>
      </c>
      <c r="N33" s="713">
        <v>5.46578341971784</v>
      </c>
      <c r="O33" s="722">
        <v>31354</v>
      </c>
      <c r="P33" s="723">
        <v>6697</v>
      </c>
    </row>
    <row r="34" spans="1:16" ht="13.5" customHeight="1">
      <c r="A34" s="228" t="s">
        <v>82</v>
      </c>
      <c r="B34" s="6"/>
      <c r="C34" s="265"/>
      <c r="D34" s="14"/>
      <c r="E34" s="718">
        <v>32258</v>
      </c>
      <c r="F34" s="713">
        <v>-7.307261285595246</v>
      </c>
      <c r="G34" s="722">
        <v>21256</v>
      </c>
      <c r="H34" s="722">
        <v>11002</v>
      </c>
      <c r="I34" s="718">
        <v>11550</v>
      </c>
      <c r="J34" s="713">
        <v>-3.7098791162984535</v>
      </c>
      <c r="K34" s="722">
        <v>8013</v>
      </c>
      <c r="L34" s="722">
        <v>3537</v>
      </c>
      <c r="M34" s="718">
        <v>24323</v>
      </c>
      <c r="N34" s="713">
        <v>15.98950882212684</v>
      </c>
      <c r="O34" s="722">
        <v>20298</v>
      </c>
      <c r="P34" s="723">
        <v>4025</v>
      </c>
    </row>
    <row r="35" spans="1:16" ht="13.5" customHeight="1">
      <c r="A35" s="228" t="s">
        <v>83</v>
      </c>
      <c r="B35" s="6"/>
      <c r="C35" s="265"/>
      <c r="D35" s="14"/>
      <c r="E35" s="718">
        <v>48379</v>
      </c>
      <c r="F35" s="713">
        <v>-8.677514346118997</v>
      </c>
      <c r="G35" s="722">
        <v>28730</v>
      </c>
      <c r="H35" s="722">
        <v>19649</v>
      </c>
      <c r="I35" s="718">
        <v>19084</v>
      </c>
      <c r="J35" s="713">
        <v>0.2416220191196583</v>
      </c>
      <c r="K35" s="722">
        <v>12987</v>
      </c>
      <c r="L35" s="722">
        <v>6097</v>
      </c>
      <c r="M35" s="718">
        <v>31492</v>
      </c>
      <c r="N35" s="713">
        <v>8.346521709213505</v>
      </c>
      <c r="O35" s="722">
        <v>23586</v>
      </c>
      <c r="P35" s="723">
        <v>7906</v>
      </c>
    </row>
    <row r="36" spans="1:16" ht="13.5" customHeight="1">
      <c r="A36" s="234" t="s">
        <v>84</v>
      </c>
      <c r="B36" s="72"/>
      <c r="C36" s="268"/>
      <c r="D36" s="74"/>
      <c r="E36" s="728">
        <v>39768</v>
      </c>
      <c r="F36" s="714">
        <v>-3.5389429257525418</v>
      </c>
      <c r="G36" s="733">
        <v>22215</v>
      </c>
      <c r="H36" s="733">
        <v>17553</v>
      </c>
      <c r="I36" s="728">
        <v>14834</v>
      </c>
      <c r="J36" s="714">
        <v>-6.14362543498893</v>
      </c>
      <c r="K36" s="733">
        <v>10327</v>
      </c>
      <c r="L36" s="733">
        <v>4507</v>
      </c>
      <c r="M36" s="728">
        <v>20458</v>
      </c>
      <c r="N36" s="714">
        <v>8.003378735086052</v>
      </c>
      <c r="O36" s="733">
        <v>14332</v>
      </c>
      <c r="P36" s="734">
        <v>6126</v>
      </c>
    </row>
    <row r="37" spans="1:16" ht="13.5" customHeight="1">
      <c r="A37" s="228" t="s">
        <v>85</v>
      </c>
      <c r="B37" s="6"/>
      <c r="C37" s="265"/>
      <c r="D37" s="14"/>
      <c r="E37" s="718">
        <v>8845</v>
      </c>
      <c r="F37" s="713">
        <v>6.017020256502459</v>
      </c>
      <c r="G37" s="722">
        <v>4998</v>
      </c>
      <c r="H37" s="722">
        <v>3847</v>
      </c>
      <c r="I37" s="718">
        <v>3187</v>
      </c>
      <c r="J37" s="713">
        <v>5.459960291197885</v>
      </c>
      <c r="K37" s="722">
        <v>2427</v>
      </c>
      <c r="L37" s="722">
        <v>760</v>
      </c>
      <c r="M37" s="718">
        <v>4178</v>
      </c>
      <c r="N37" s="713">
        <v>6.826898491434408</v>
      </c>
      <c r="O37" s="722">
        <v>2456</v>
      </c>
      <c r="P37" s="723">
        <v>1722</v>
      </c>
    </row>
    <row r="38" spans="1:16" ht="13.5" customHeight="1">
      <c r="A38" s="228" t="s">
        <v>86</v>
      </c>
      <c r="B38" s="6"/>
      <c r="C38" s="265"/>
      <c r="D38" s="14"/>
      <c r="E38" s="718">
        <v>8523</v>
      </c>
      <c r="F38" s="713">
        <v>-5.046791443850262</v>
      </c>
      <c r="G38" s="722">
        <v>4662</v>
      </c>
      <c r="H38" s="722">
        <v>3861</v>
      </c>
      <c r="I38" s="718">
        <v>3315</v>
      </c>
      <c r="J38" s="713">
        <v>-9.103372635042506</v>
      </c>
      <c r="K38" s="722">
        <v>2265</v>
      </c>
      <c r="L38" s="722">
        <v>1050</v>
      </c>
      <c r="M38" s="718">
        <v>4882</v>
      </c>
      <c r="N38" s="713">
        <v>10.9041344843253</v>
      </c>
      <c r="O38" s="722">
        <v>3985</v>
      </c>
      <c r="P38" s="723">
        <v>897</v>
      </c>
    </row>
    <row r="39" spans="1:16" ht="13.5" customHeight="1">
      <c r="A39" s="228" t="s">
        <v>87</v>
      </c>
      <c r="B39" s="6"/>
      <c r="C39" s="265"/>
      <c r="D39" s="14"/>
      <c r="E39" s="718">
        <v>14317</v>
      </c>
      <c r="F39" s="713">
        <v>-4.800851120420235</v>
      </c>
      <c r="G39" s="722">
        <v>7762</v>
      </c>
      <c r="H39" s="722">
        <v>6555</v>
      </c>
      <c r="I39" s="718">
        <v>5362</v>
      </c>
      <c r="J39" s="713">
        <v>-8.669732583886901</v>
      </c>
      <c r="K39" s="722">
        <v>3468</v>
      </c>
      <c r="L39" s="722">
        <v>1894</v>
      </c>
      <c r="M39" s="718">
        <v>5627</v>
      </c>
      <c r="N39" s="713">
        <v>4.165124028137734</v>
      </c>
      <c r="O39" s="722">
        <v>3488</v>
      </c>
      <c r="P39" s="723">
        <v>2139</v>
      </c>
    </row>
    <row r="40" spans="1:16" ht="13.5" customHeight="1">
      <c r="A40" s="229" t="s">
        <v>88</v>
      </c>
      <c r="B40" s="271"/>
      <c r="C40" s="272"/>
      <c r="D40" s="14"/>
      <c r="E40" s="719">
        <v>8083</v>
      </c>
      <c r="F40" s="726">
        <v>-8.862329462171614</v>
      </c>
      <c r="G40" s="724">
        <v>4793</v>
      </c>
      <c r="H40" s="724">
        <v>3290</v>
      </c>
      <c r="I40" s="719">
        <v>2970</v>
      </c>
      <c r="J40" s="726">
        <v>-9.035222052067382</v>
      </c>
      <c r="K40" s="724">
        <v>2167</v>
      </c>
      <c r="L40" s="724">
        <v>803</v>
      </c>
      <c r="M40" s="719">
        <v>5771</v>
      </c>
      <c r="N40" s="726">
        <v>10.40749952171418</v>
      </c>
      <c r="O40" s="724">
        <v>4403</v>
      </c>
      <c r="P40" s="725">
        <v>1368</v>
      </c>
    </row>
    <row r="41" spans="1:14" ht="15" customHeight="1">
      <c r="A41" s="14" t="s">
        <v>612</v>
      </c>
      <c r="C41" s="66"/>
      <c r="N41" s="44"/>
    </row>
    <row r="42" spans="1:16" ht="12" customHeight="1">
      <c r="A42" s="14" t="s">
        <v>637</v>
      </c>
      <c r="B42" s="14"/>
      <c r="C42" s="14"/>
      <c r="D42" s="14"/>
      <c r="E42" s="14"/>
      <c r="F42" s="14"/>
      <c r="G42" s="14"/>
      <c r="H42" s="14"/>
      <c r="I42" s="14"/>
      <c r="J42" s="14"/>
      <c r="K42" s="14"/>
      <c r="L42" s="14"/>
      <c r="M42" s="14"/>
      <c r="N42" s="14"/>
      <c r="O42" s="14"/>
      <c r="P42" s="14"/>
    </row>
    <row r="43" ht="12" customHeight="1">
      <c r="A43" s="14" t="s">
        <v>636</v>
      </c>
    </row>
    <row r="44" spans="1:9" ht="12" customHeight="1">
      <c r="A44" s="14"/>
      <c r="I44" s="555"/>
    </row>
    <row r="45" spans="1:16" ht="12.75">
      <c r="A45" s="327" t="str">
        <f>A1</f>
        <v>Boletim Estatístico da Previdência Social - Vol. 14 Nº 11</v>
      </c>
      <c r="B45" s="18"/>
      <c r="C45" s="18"/>
      <c r="D45" s="18"/>
      <c r="E45" s="18"/>
      <c r="F45" s="18"/>
      <c r="G45" s="18"/>
      <c r="H45" s="18"/>
      <c r="I45" s="18"/>
      <c r="J45" s="18"/>
      <c r="K45" s="18"/>
      <c r="L45" s="18"/>
      <c r="P45" s="433" t="str">
        <f>P1</f>
        <v>Novembro/2009</v>
      </c>
    </row>
    <row r="46" spans="1:12" ht="12.75">
      <c r="A46" s="18"/>
      <c r="B46" s="18"/>
      <c r="C46" s="18"/>
      <c r="D46" s="18"/>
      <c r="E46" s="18"/>
      <c r="F46" s="18"/>
      <c r="G46" s="18"/>
      <c r="H46" s="18"/>
      <c r="I46" s="18"/>
      <c r="J46" s="18"/>
      <c r="K46" s="18"/>
      <c r="L46" s="18"/>
    </row>
    <row r="47" spans="1:24" ht="15" customHeight="1">
      <c r="A47" s="18"/>
      <c r="B47" s="18"/>
      <c r="C47" s="18"/>
      <c r="D47" s="18"/>
      <c r="E47" s="18"/>
      <c r="F47" s="18"/>
      <c r="G47" s="18"/>
      <c r="H47" s="18"/>
      <c r="I47" s="18"/>
      <c r="J47" s="18"/>
      <c r="K47" s="18"/>
      <c r="L47" s="18"/>
      <c r="S47" s="1255" t="s">
        <v>570</v>
      </c>
      <c r="T47" s="1255"/>
      <c r="U47" s="1255"/>
      <c r="V47" s="18"/>
      <c r="W47" s="1255" t="s">
        <v>609</v>
      </c>
      <c r="X47" s="1255"/>
    </row>
    <row r="48" spans="1:24" ht="12.75">
      <c r="A48" s="18"/>
      <c r="B48" s="18"/>
      <c r="C48" s="18"/>
      <c r="D48" s="18"/>
      <c r="E48" s="18"/>
      <c r="F48" s="18"/>
      <c r="G48" s="18"/>
      <c r="H48" s="18"/>
      <c r="I48" s="18"/>
      <c r="J48" s="18"/>
      <c r="K48" s="18"/>
      <c r="L48" s="18"/>
      <c r="S48" s="18"/>
      <c r="T48" s="492"/>
      <c r="U48" s="492"/>
      <c r="V48" s="18"/>
      <c r="W48" s="1255"/>
      <c r="X48" s="1255"/>
    </row>
    <row r="49" spans="1:24" ht="12.75">
      <c r="A49" s="18"/>
      <c r="B49" s="18"/>
      <c r="C49" s="18"/>
      <c r="D49" s="18"/>
      <c r="E49" s="18"/>
      <c r="F49" s="18"/>
      <c r="G49" s="18"/>
      <c r="H49" s="18"/>
      <c r="I49" s="18"/>
      <c r="J49" s="18"/>
      <c r="K49" s="18"/>
      <c r="L49" s="18"/>
      <c r="S49" s="6" t="s">
        <v>245</v>
      </c>
      <c r="T49" s="99">
        <v>0.24436664278984424</v>
      </c>
      <c r="U49" s="51">
        <f>$E$31</f>
        <v>157952</v>
      </c>
      <c r="V49" s="6" t="s">
        <v>130</v>
      </c>
      <c r="W49" s="51">
        <f>E9</f>
        <v>36305</v>
      </c>
      <c r="X49" s="18"/>
    </row>
    <row r="50" spans="1:31" ht="12.75">
      <c r="A50" s="18"/>
      <c r="B50" s="18"/>
      <c r="C50" s="18"/>
      <c r="D50" s="18"/>
      <c r="E50" s="18"/>
      <c r="F50" s="18"/>
      <c r="G50" s="18"/>
      <c r="H50" s="18"/>
      <c r="I50" s="18"/>
      <c r="J50" s="18"/>
      <c r="K50" s="18"/>
      <c r="L50" s="18"/>
      <c r="S50" s="6" t="s">
        <v>250</v>
      </c>
      <c r="T50" s="99">
        <v>0.11136294368731367</v>
      </c>
      <c r="U50" s="51">
        <f>$E$28</f>
        <v>71982</v>
      </c>
      <c r="V50" s="6" t="s">
        <v>131</v>
      </c>
      <c r="W50" s="51">
        <f>E17</f>
        <v>154050</v>
      </c>
      <c r="X50" s="18"/>
      <c r="AA50" s="51"/>
      <c r="AB50" s="51"/>
      <c r="AE50" s="51">
        <f>E31</f>
        <v>157952</v>
      </c>
    </row>
    <row r="51" spans="1:31" ht="12.75">
      <c r="A51" s="18"/>
      <c r="B51" s="18"/>
      <c r="C51" s="18"/>
      <c r="D51" s="18"/>
      <c r="E51" s="18"/>
      <c r="F51" s="18"/>
      <c r="G51" s="18"/>
      <c r="H51" s="18"/>
      <c r="I51" s="18"/>
      <c r="J51" s="18"/>
      <c r="K51" s="18"/>
      <c r="L51" s="18"/>
      <c r="S51" s="6" t="s">
        <v>246</v>
      </c>
      <c r="T51" s="99">
        <v>0.08578638030982111</v>
      </c>
      <c r="U51" s="51">
        <f>$E$30</f>
        <v>55450</v>
      </c>
      <c r="V51" s="6" t="s">
        <v>132</v>
      </c>
      <c r="W51" s="51">
        <f>E27</f>
        <v>296787</v>
      </c>
      <c r="X51" s="18"/>
      <c r="AA51" s="51"/>
      <c r="AB51" s="51"/>
      <c r="AE51" s="51">
        <f>E28</f>
        <v>71982</v>
      </c>
    </row>
    <row r="52" spans="1:31" ht="12.75">
      <c r="A52" s="18"/>
      <c r="B52" s="18"/>
      <c r="C52" s="18"/>
      <c r="D52" s="18"/>
      <c r="E52" s="18"/>
      <c r="F52" s="18"/>
      <c r="G52" s="18"/>
      <c r="H52" s="18"/>
      <c r="I52" s="18"/>
      <c r="J52" s="18"/>
      <c r="K52" s="18"/>
      <c r="L52" s="18"/>
      <c r="S52" s="6" t="s">
        <v>260</v>
      </c>
      <c r="T52" s="99">
        <v>0.07484687633920352</v>
      </c>
      <c r="U52" s="51">
        <f>$E$35</f>
        <v>48379</v>
      </c>
      <c r="V52" s="6" t="s">
        <v>133</v>
      </c>
      <c r="W52" s="51">
        <f>E32</f>
        <v>119463</v>
      </c>
      <c r="X52" s="18"/>
      <c r="AA52" s="51"/>
      <c r="AB52" s="51"/>
      <c r="AE52" s="51">
        <f>E30</f>
        <v>55450</v>
      </c>
    </row>
    <row r="53" spans="1:31" ht="12.75">
      <c r="A53" s="18"/>
      <c r="B53" s="18"/>
      <c r="C53" s="18"/>
      <c r="D53" s="18"/>
      <c r="E53" s="18"/>
      <c r="F53" s="18"/>
      <c r="G53" s="18"/>
      <c r="H53" s="18"/>
      <c r="I53" s="18"/>
      <c r="J53" s="18"/>
      <c r="K53" s="18"/>
      <c r="L53" s="18"/>
      <c r="S53" s="6" t="s">
        <v>254</v>
      </c>
      <c r="T53" s="99">
        <v>0.06279501154905913</v>
      </c>
      <c r="U53" s="51">
        <f>$E$33</f>
        <v>38826</v>
      </c>
      <c r="V53" s="6" t="s">
        <v>134</v>
      </c>
      <c r="W53" s="51">
        <f>E36</f>
        <v>39768</v>
      </c>
      <c r="X53" s="18"/>
      <c r="AA53" s="51"/>
      <c r="AB53" s="51"/>
      <c r="AE53" s="51">
        <f>E35</f>
        <v>48379</v>
      </c>
    </row>
    <row r="54" spans="1:31" ht="12.75">
      <c r="A54" s="18"/>
      <c r="B54" s="18"/>
      <c r="C54" s="18"/>
      <c r="D54" s="18"/>
      <c r="E54" s="18"/>
      <c r="F54" s="18"/>
      <c r="G54" s="18"/>
      <c r="H54" s="18"/>
      <c r="I54" s="18"/>
      <c r="J54" s="18"/>
      <c r="K54" s="18"/>
      <c r="L54" s="18"/>
      <c r="S54" s="6" t="s">
        <v>253</v>
      </c>
      <c r="T54" s="99">
        <v>0.06006748425444751</v>
      </c>
      <c r="U54" s="51">
        <f>$E$26</f>
        <v>40589</v>
      </c>
      <c r="V54" s="6"/>
      <c r="W54" s="51"/>
      <c r="X54" s="18"/>
      <c r="AA54" s="51"/>
      <c r="AB54" s="51"/>
      <c r="AE54" s="51">
        <f>E26</f>
        <v>40589</v>
      </c>
    </row>
    <row r="55" spans="1:31" ht="12.75">
      <c r="A55" s="18"/>
      <c r="B55" s="18"/>
      <c r="C55" s="18"/>
      <c r="D55" s="18"/>
      <c r="E55" s="18"/>
      <c r="F55" s="18"/>
      <c r="G55" s="18"/>
      <c r="H55" s="18"/>
      <c r="I55" s="18"/>
      <c r="J55" s="18"/>
      <c r="K55" s="18"/>
      <c r="L55" s="18"/>
      <c r="S55" s="6" t="s">
        <v>259</v>
      </c>
      <c r="T55" s="99">
        <v>0.04990616872920125</v>
      </c>
      <c r="U55" s="51">
        <f>$E$34</f>
        <v>32258</v>
      </c>
      <c r="V55" s="6"/>
      <c r="W55" s="51" t="s">
        <v>571</v>
      </c>
      <c r="X55" s="18"/>
      <c r="AA55" s="51"/>
      <c r="AB55" s="51"/>
      <c r="AE55" s="51">
        <f>E33</f>
        <v>38826</v>
      </c>
    </row>
    <row r="56" spans="1:31" ht="12.75">
      <c r="A56" s="18"/>
      <c r="B56" s="18"/>
      <c r="C56" s="18"/>
      <c r="D56" s="18"/>
      <c r="E56" s="18"/>
      <c r="F56" s="18"/>
      <c r="G56" s="18"/>
      <c r="H56" s="18"/>
      <c r="I56" s="18"/>
      <c r="J56" s="18"/>
      <c r="K56" s="18"/>
      <c r="L56" s="18"/>
      <c r="S56" s="6" t="s">
        <v>261</v>
      </c>
      <c r="T56" s="99">
        <v>0.0372880674161823</v>
      </c>
      <c r="U56" s="51">
        <f>$E$23</f>
        <v>24102</v>
      </c>
      <c r="V56" s="6" t="s">
        <v>130</v>
      </c>
      <c r="W56" s="51">
        <f>G9</f>
        <v>14774</v>
      </c>
      <c r="X56" s="18"/>
      <c r="AA56" s="51"/>
      <c r="AB56" s="51"/>
      <c r="AE56" s="51">
        <f>E34</f>
        <v>32258</v>
      </c>
    </row>
    <row r="57" spans="1:31" ht="12.75">
      <c r="A57" s="18"/>
      <c r="B57" s="18"/>
      <c r="C57" s="18"/>
      <c r="D57" s="18"/>
      <c r="E57" s="18"/>
      <c r="F57" s="18"/>
      <c r="G57" s="18"/>
      <c r="H57" s="18"/>
      <c r="I57" s="18"/>
      <c r="J57" s="18"/>
      <c r="K57" s="18"/>
      <c r="L57" s="18"/>
      <c r="S57" s="6" t="s">
        <v>267</v>
      </c>
      <c r="T57" s="99">
        <v>0.034470808650732626</v>
      </c>
      <c r="U57" s="51">
        <f>$E$18</f>
        <v>22281</v>
      </c>
      <c r="V57" s="6" t="s">
        <v>131</v>
      </c>
      <c r="W57" s="51">
        <f>G17</f>
        <v>68773</v>
      </c>
      <c r="X57" s="18"/>
      <c r="AA57" s="51"/>
      <c r="AB57" s="51"/>
      <c r="AE57" s="51">
        <f>E23</f>
        <v>24102</v>
      </c>
    </row>
    <row r="58" spans="1:31" ht="12.75">
      <c r="A58" s="18"/>
      <c r="B58" s="18"/>
      <c r="C58" s="18"/>
      <c r="D58" s="18"/>
      <c r="E58" s="18"/>
      <c r="F58" s="18"/>
      <c r="G58" s="18"/>
      <c r="H58" s="18"/>
      <c r="I58" s="18"/>
      <c r="J58" s="18"/>
      <c r="K58" s="18"/>
      <c r="L58" s="18"/>
      <c r="S58" s="6" t="s">
        <v>264</v>
      </c>
      <c r="T58" s="99">
        <v>0.03402369839086719</v>
      </c>
      <c r="U58" s="51">
        <f>$E$20</f>
        <v>21992</v>
      </c>
      <c r="V58" s="6" t="s">
        <v>132</v>
      </c>
      <c r="W58" s="51">
        <f>G27</f>
        <v>177932</v>
      </c>
      <c r="X58" s="18"/>
      <c r="AA58" s="51"/>
      <c r="AB58" s="51"/>
      <c r="AE58" s="51">
        <f>E18</f>
        <v>22281</v>
      </c>
    </row>
    <row r="59" spans="1:31" ht="12.75">
      <c r="A59" s="18"/>
      <c r="B59" s="18"/>
      <c r="C59" s="18"/>
      <c r="D59" s="18"/>
      <c r="E59" s="18"/>
      <c r="F59" s="18"/>
      <c r="G59" s="18"/>
      <c r="H59" s="18"/>
      <c r="I59" s="18"/>
      <c r="J59" s="18"/>
      <c r="K59" s="18"/>
      <c r="L59" s="18"/>
      <c r="S59" s="6" t="s">
        <v>255</v>
      </c>
      <c r="T59" s="99">
        <v>0.02596178986436624</v>
      </c>
      <c r="U59" s="51">
        <f>$E$14</f>
        <v>16781</v>
      </c>
      <c r="V59" s="6" t="s">
        <v>133</v>
      </c>
      <c r="W59" s="51">
        <f>G32</f>
        <v>73155</v>
      </c>
      <c r="X59" s="18"/>
      <c r="AA59" s="51"/>
      <c r="AB59" s="51"/>
      <c r="AE59" s="51">
        <f>E20</f>
        <v>21992</v>
      </c>
    </row>
    <row r="60" spans="1:31" ht="12.75">
      <c r="A60" s="18"/>
      <c r="B60" s="18"/>
      <c r="C60" s="18"/>
      <c r="D60" s="18"/>
      <c r="E60" s="18"/>
      <c r="F60" s="18"/>
      <c r="G60" s="18"/>
      <c r="H60" s="18"/>
      <c r="I60" s="18"/>
      <c r="J60" s="18"/>
      <c r="K60" s="18"/>
      <c r="L60" s="18"/>
      <c r="S60" s="6" t="s">
        <v>257</v>
      </c>
      <c r="T60" s="99">
        <v>0.0221497494480741</v>
      </c>
      <c r="U60" s="51">
        <f>$E$39</f>
        <v>14317</v>
      </c>
      <c r="V60" s="6" t="s">
        <v>134</v>
      </c>
      <c r="W60" s="51">
        <f>G36</f>
        <v>22215</v>
      </c>
      <c r="X60" s="18"/>
      <c r="AA60" s="51"/>
      <c r="AB60" s="51"/>
      <c r="AE60" s="51">
        <f>E14</f>
        <v>16781</v>
      </c>
    </row>
    <row r="61" spans="1:31" ht="12.75">
      <c r="A61" s="18"/>
      <c r="B61" s="18"/>
      <c r="C61" s="18"/>
      <c r="D61" s="18"/>
      <c r="E61" s="18"/>
      <c r="F61" s="18"/>
      <c r="G61" s="18"/>
      <c r="H61" s="18"/>
      <c r="I61" s="18"/>
      <c r="J61" s="18"/>
      <c r="K61" s="18"/>
      <c r="L61" s="18"/>
      <c r="S61" s="6" t="s">
        <v>249</v>
      </c>
      <c r="T61" s="99">
        <v>0.017641516585624708</v>
      </c>
      <c r="U61" s="51">
        <f>$E$22</f>
        <v>10874</v>
      </c>
      <c r="V61" s="6"/>
      <c r="W61" s="51"/>
      <c r="X61" s="18"/>
      <c r="AA61" s="51"/>
      <c r="AB61" s="51"/>
      <c r="AE61" s="51">
        <f>E39</f>
        <v>14317</v>
      </c>
    </row>
    <row r="62" spans="1:31" ht="12.75">
      <c r="A62" s="18"/>
      <c r="B62" s="18"/>
      <c r="C62" s="18"/>
      <c r="D62" s="18"/>
      <c r="E62" s="18"/>
      <c r="F62" s="18"/>
      <c r="G62" s="18"/>
      <c r="H62" s="18"/>
      <c r="I62" s="18"/>
      <c r="J62" s="18"/>
      <c r="K62" s="18"/>
      <c r="L62" s="18"/>
      <c r="S62" s="6" t="s">
        <v>263</v>
      </c>
      <c r="T62" s="99">
        <v>0.016823103687808743</v>
      </c>
      <c r="U62" s="51">
        <f>$E$29</f>
        <v>11403</v>
      </c>
      <c r="V62" s="6"/>
      <c r="W62" s="51"/>
      <c r="X62" s="18"/>
      <c r="AA62" s="51"/>
      <c r="AB62" s="51"/>
      <c r="AE62" s="51">
        <f>E29</f>
        <v>11403</v>
      </c>
    </row>
    <row r="63" spans="1:31" ht="12.75">
      <c r="A63" s="18"/>
      <c r="B63" s="18"/>
      <c r="C63" s="18"/>
      <c r="D63" s="18"/>
      <c r="E63" s="18"/>
      <c r="F63" s="18"/>
      <c r="G63" s="18"/>
      <c r="H63" s="18"/>
      <c r="I63" s="18"/>
      <c r="J63" s="18"/>
      <c r="K63" s="18"/>
      <c r="L63" s="18"/>
      <c r="S63" s="6" t="s">
        <v>251</v>
      </c>
      <c r="T63" s="99">
        <v>0.015443095550092593</v>
      </c>
      <c r="U63" s="51">
        <f>$E$24</f>
        <v>9747</v>
      </c>
      <c r="V63" s="6"/>
      <c r="W63" s="51"/>
      <c r="X63" s="18"/>
      <c r="AA63" s="51"/>
      <c r="AB63" s="51"/>
      <c r="AE63" s="51">
        <f>E19</f>
        <v>9982</v>
      </c>
    </row>
    <row r="64" spans="1:31" ht="12.75">
      <c r="A64" s="18"/>
      <c r="B64" s="18"/>
      <c r="C64" s="18"/>
      <c r="D64" s="18"/>
      <c r="E64" s="18"/>
      <c r="F64" s="18"/>
      <c r="G64" s="18"/>
      <c r="H64" s="18"/>
      <c r="I64" s="18"/>
      <c r="J64" s="18"/>
      <c r="K64" s="18"/>
      <c r="L64" s="18"/>
      <c r="S64" s="6" t="s">
        <v>258</v>
      </c>
      <c r="T64" s="99">
        <v>0.01507952838376603</v>
      </c>
      <c r="U64" s="51">
        <f>$E$19</f>
        <v>9982</v>
      </c>
      <c r="V64" s="6"/>
      <c r="W64" s="51"/>
      <c r="X64" s="18"/>
      <c r="AA64" s="51"/>
      <c r="AB64" s="51"/>
      <c r="AE64" s="51">
        <f>E24</f>
        <v>9747</v>
      </c>
    </row>
    <row r="65" spans="1:31" ht="12.75">
      <c r="A65" s="18"/>
      <c r="B65" s="18"/>
      <c r="C65" s="18"/>
      <c r="D65" s="18"/>
      <c r="E65" s="18"/>
      <c r="F65" s="18"/>
      <c r="G65" s="18"/>
      <c r="H65" s="18"/>
      <c r="I65" s="18"/>
      <c r="J65" s="18"/>
      <c r="K65" s="18"/>
      <c r="L65" s="18"/>
      <c r="S65" s="6" t="s">
        <v>252</v>
      </c>
      <c r="T65" s="99">
        <v>0.013769139490665607</v>
      </c>
      <c r="U65" s="51">
        <f>$E$21</f>
        <v>8900</v>
      </c>
      <c r="V65" s="6"/>
      <c r="W65" s="51"/>
      <c r="X65" s="18"/>
      <c r="AA65" s="51"/>
      <c r="AB65" s="51"/>
      <c r="AE65" s="51">
        <f>E22</f>
        <v>10874</v>
      </c>
    </row>
    <row r="66" spans="1:31" ht="12.75">
      <c r="A66" s="18"/>
      <c r="B66" s="18"/>
      <c r="C66" s="18"/>
      <c r="D66" s="18"/>
      <c r="E66" s="18"/>
      <c r="F66" s="18"/>
      <c r="G66" s="18"/>
      <c r="H66" s="18"/>
      <c r="I66" s="18"/>
      <c r="J66" s="18"/>
      <c r="K66" s="18"/>
      <c r="L66" s="18"/>
      <c r="S66" s="6" t="s">
        <v>269</v>
      </c>
      <c r="T66" s="99">
        <v>0.013684049302801942</v>
      </c>
      <c r="U66" s="51">
        <f>$E$38</f>
        <v>8523</v>
      </c>
      <c r="V66" s="6"/>
      <c r="W66" s="51"/>
      <c r="X66" s="18"/>
      <c r="AA66" s="51"/>
      <c r="AB66" s="51"/>
      <c r="AE66" s="51">
        <f>E40</f>
        <v>8083</v>
      </c>
    </row>
    <row r="67" spans="1:31" ht="12.75">
      <c r="A67" s="18"/>
      <c r="B67" s="18"/>
      <c r="C67" s="18"/>
      <c r="D67" s="18"/>
      <c r="E67" s="18"/>
      <c r="F67" s="18"/>
      <c r="G67" s="18"/>
      <c r="H67" s="18"/>
      <c r="I67" s="18"/>
      <c r="J67" s="18"/>
      <c r="K67" s="18"/>
      <c r="L67" s="18"/>
      <c r="S67" s="6" t="s">
        <v>247</v>
      </c>
      <c r="T67" s="99">
        <v>0.01318588493021831</v>
      </c>
      <c r="U67" s="51">
        <f>$E$40</f>
        <v>8083</v>
      </c>
      <c r="V67" s="6"/>
      <c r="W67" s="51"/>
      <c r="X67" s="18"/>
      <c r="AA67" s="51"/>
      <c r="AB67" s="51"/>
      <c r="AE67" s="51">
        <f>E21</f>
        <v>8900</v>
      </c>
    </row>
    <row r="68" spans="1:31" ht="12.75">
      <c r="A68" s="18"/>
      <c r="B68" s="18"/>
      <c r="C68" s="18"/>
      <c r="D68" s="18"/>
      <c r="E68" s="18"/>
      <c r="F68" s="18"/>
      <c r="G68" s="18"/>
      <c r="H68" s="18"/>
      <c r="I68" s="18"/>
      <c r="J68" s="18"/>
      <c r="K68" s="18"/>
      <c r="L68" s="18"/>
      <c r="S68" s="6" t="s">
        <v>256</v>
      </c>
      <c r="T68" s="99">
        <v>0.012505163427309</v>
      </c>
      <c r="U68" s="51">
        <f>$E$37</f>
        <v>8845</v>
      </c>
      <c r="V68" s="6"/>
      <c r="W68" s="51"/>
      <c r="X68" s="18"/>
      <c r="AA68" s="51"/>
      <c r="AB68" s="51"/>
      <c r="AE68" s="51">
        <f>E38</f>
        <v>8523</v>
      </c>
    </row>
    <row r="69" spans="1:31" ht="12.75">
      <c r="A69" s="18"/>
      <c r="B69" s="18"/>
      <c r="C69" s="18"/>
      <c r="D69" s="18"/>
      <c r="E69" s="18"/>
      <c r="F69" s="18"/>
      <c r="G69" s="18"/>
      <c r="H69" s="18"/>
      <c r="I69" s="18"/>
      <c r="J69" s="18"/>
      <c r="K69" s="18"/>
      <c r="L69" s="18"/>
      <c r="S69" s="6" t="s">
        <v>244</v>
      </c>
      <c r="T69" s="99">
        <v>0.011815159358450926</v>
      </c>
      <c r="U69" s="51">
        <f>$E$12</f>
        <v>7637</v>
      </c>
      <c r="V69" s="6"/>
      <c r="W69" s="51"/>
      <c r="X69" s="18"/>
      <c r="AA69" s="51"/>
      <c r="AB69" s="51"/>
      <c r="AE69" s="51">
        <f>E37</f>
        <v>8845</v>
      </c>
    </row>
    <row r="70" spans="1:31" ht="12.75">
      <c r="A70" s="18"/>
      <c r="B70" s="18"/>
      <c r="C70" s="18"/>
      <c r="D70" s="18"/>
      <c r="E70" s="18"/>
      <c r="F70" s="18"/>
      <c r="G70" s="18"/>
      <c r="H70" s="18"/>
      <c r="I70" s="18"/>
      <c r="J70" s="18"/>
      <c r="K70" s="18"/>
      <c r="L70" s="18"/>
      <c r="S70" s="6" t="s">
        <v>265</v>
      </c>
      <c r="T70" s="99">
        <v>0.008637427615324279</v>
      </c>
      <c r="U70" s="51">
        <f>$E$25</f>
        <v>5583</v>
      </c>
      <c r="V70" s="6"/>
      <c r="W70" s="51"/>
      <c r="X70" s="18"/>
      <c r="AA70" s="51"/>
      <c r="AB70" s="51"/>
      <c r="AE70" s="51">
        <f>E12</f>
        <v>7637</v>
      </c>
    </row>
    <row r="71" spans="1:31" ht="12.75">
      <c r="A71" s="18"/>
      <c r="B71" s="18"/>
      <c r="C71" s="18"/>
      <c r="D71" s="18"/>
      <c r="E71" s="18"/>
      <c r="F71" s="18"/>
      <c r="G71" s="18"/>
      <c r="H71" s="18"/>
      <c r="I71" s="18"/>
      <c r="J71" s="18"/>
      <c r="K71" s="18"/>
      <c r="L71" s="18"/>
      <c r="S71" s="6" t="s">
        <v>262</v>
      </c>
      <c r="T71" s="99">
        <v>0.0069944134423931695</v>
      </c>
      <c r="U71" s="51">
        <f>$E$10</f>
        <v>4521</v>
      </c>
      <c r="V71" s="6"/>
      <c r="W71" s="51"/>
      <c r="X71" s="18"/>
      <c r="AA71" s="51"/>
      <c r="AB71" s="51"/>
      <c r="AE71" s="51">
        <f>E25</f>
        <v>5583</v>
      </c>
    </row>
    <row r="72" spans="1:31" ht="12.75">
      <c r="A72" s="18"/>
      <c r="B72" s="18"/>
      <c r="C72" s="18"/>
      <c r="D72" s="18"/>
      <c r="E72" s="18"/>
      <c r="F72" s="18"/>
      <c r="G72" s="18"/>
      <c r="H72" s="18"/>
      <c r="I72" s="18"/>
      <c r="J72" s="18"/>
      <c r="K72" s="18"/>
      <c r="L72" s="18"/>
      <c r="S72" s="6" t="s">
        <v>266</v>
      </c>
      <c r="T72" s="99">
        <v>0.0051580124788628235</v>
      </c>
      <c r="U72" s="51">
        <f>$E$16</f>
        <v>3334</v>
      </c>
      <c r="V72" s="6"/>
      <c r="W72" s="51"/>
      <c r="X72" s="18"/>
      <c r="AA72" s="51"/>
      <c r="AB72" s="51"/>
      <c r="AE72" s="51">
        <f>E10</f>
        <v>4521</v>
      </c>
    </row>
    <row r="73" spans="1:31" ht="12.75">
      <c r="A73" s="18"/>
      <c r="B73" s="18"/>
      <c r="C73" s="18"/>
      <c r="D73" s="18"/>
      <c r="E73" s="18"/>
      <c r="F73" s="18"/>
      <c r="G73" s="18"/>
      <c r="H73" s="18"/>
      <c r="I73" s="18"/>
      <c r="J73" s="18"/>
      <c r="K73" s="18"/>
      <c r="L73" s="18"/>
      <c r="S73" s="6" t="s">
        <v>268</v>
      </c>
      <c r="T73" s="99">
        <v>0.003425266835093669</v>
      </c>
      <c r="U73" s="51">
        <f>$E$11</f>
        <v>2214</v>
      </c>
      <c r="V73" s="6"/>
      <c r="W73" s="51"/>
      <c r="X73" s="18"/>
      <c r="AA73" s="51"/>
      <c r="AB73" s="51"/>
      <c r="AE73" s="51">
        <f>E16</f>
        <v>3334</v>
      </c>
    </row>
    <row r="74" spans="1:31" ht="12.75">
      <c r="A74" s="18"/>
      <c r="B74" s="18"/>
      <c r="C74" s="18"/>
      <c r="D74" s="18"/>
      <c r="E74" s="18"/>
      <c r="F74" s="18"/>
      <c r="G74" s="18"/>
      <c r="H74" s="18"/>
      <c r="I74" s="18"/>
      <c r="J74" s="18"/>
      <c r="K74" s="18"/>
      <c r="L74" s="18"/>
      <c r="S74" s="6" t="s">
        <v>248</v>
      </c>
      <c r="T74" s="99">
        <v>0.0014418919107079039</v>
      </c>
      <c r="U74" s="51">
        <f>$E$15</f>
        <v>932</v>
      </c>
      <c r="V74" s="6"/>
      <c r="W74" s="51"/>
      <c r="X74" s="18"/>
      <c r="AA74" s="51"/>
      <c r="AB74" s="51"/>
      <c r="AE74" s="51">
        <f>E11</f>
        <v>2214</v>
      </c>
    </row>
    <row r="75" spans="1:31" ht="12.75">
      <c r="A75" s="18"/>
      <c r="B75" s="18"/>
      <c r="C75" s="18"/>
      <c r="D75" s="18"/>
      <c r="E75" s="18"/>
      <c r="F75" s="18"/>
      <c r="G75" s="18"/>
      <c r="H75" s="18"/>
      <c r="I75" s="18"/>
      <c r="J75" s="18"/>
      <c r="K75" s="18"/>
      <c r="L75" s="18"/>
      <c r="M75" s="18"/>
      <c r="N75" s="99"/>
      <c r="O75" s="18"/>
      <c r="P75" s="18"/>
      <c r="Q75" s="18"/>
      <c r="R75" s="18"/>
      <c r="S75" s="6" t="s">
        <v>243</v>
      </c>
      <c r="T75" s="99">
        <v>0.0013707255717673851</v>
      </c>
      <c r="U75" s="51">
        <f>$E$13</f>
        <v>886</v>
      </c>
      <c r="V75" s="6"/>
      <c r="W75" s="51"/>
      <c r="X75" s="18"/>
      <c r="AA75" s="51"/>
      <c r="AB75" s="51"/>
      <c r="AE75" s="51">
        <f>E15</f>
        <v>932</v>
      </c>
    </row>
    <row r="76" spans="1:31" ht="12.75">
      <c r="A76" s="18"/>
      <c r="B76" s="18"/>
      <c r="C76" s="18"/>
      <c r="D76" s="18"/>
      <c r="E76" s="18"/>
      <c r="F76" s="18"/>
      <c r="G76" s="18"/>
      <c r="H76" s="18"/>
      <c r="I76" s="18"/>
      <c r="J76" s="18"/>
      <c r="K76" s="18"/>
      <c r="L76" s="18"/>
      <c r="M76" s="18"/>
      <c r="N76" s="18"/>
      <c r="O76" s="18"/>
      <c r="P76" s="18"/>
      <c r="Q76" s="18"/>
      <c r="R76" s="18"/>
      <c r="S76" s="18"/>
      <c r="T76" s="99">
        <f>U76/$U$76</f>
        <v>1</v>
      </c>
      <c r="U76" s="51">
        <f>SUM($U$49:$U$75)</f>
        <v>646373</v>
      </c>
      <c r="V76" s="18"/>
      <c r="W76" s="18"/>
      <c r="X76" s="18"/>
      <c r="AA76" s="51"/>
      <c r="AB76" s="51"/>
      <c r="AE76" s="51">
        <f>E13</f>
        <v>886</v>
      </c>
    </row>
    <row r="77" spans="1:21" ht="12.75">
      <c r="A77" s="18"/>
      <c r="B77" s="18"/>
      <c r="C77" s="18"/>
      <c r="D77" s="18"/>
      <c r="E77" s="18"/>
      <c r="F77" s="18"/>
      <c r="G77" s="18"/>
      <c r="H77" s="18"/>
      <c r="I77" s="18"/>
      <c r="J77" s="18"/>
      <c r="K77" s="18"/>
      <c r="L77" s="18"/>
      <c r="M77" s="18"/>
      <c r="N77" s="18"/>
      <c r="O77" s="18"/>
      <c r="P77" s="18"/>
      <c r="Q77" s="18"/>
      <c r="R77" s="18"/>
      <c r="S77" s="18"/>
      <c r="T77" s="18"/>
      <c r="U77" s="18"/>
    </row>
    <row r="78" spans="1:21" ht="12.75">
      <c r="A78" s="18"/>
      <c r="B78" s="18"/>
      <c r="C78" s="18"/>
      <c r="D78" s="18"/>
      <c r="E78" s="18"/>
      <c r="F78" s="18"/>
      <c r="G78" s="18"/>
      <c r="H78" s="18"/>
      <c r="I78" s="18"/>
      <c r="J78" s="18"/>
      <c r="K78" s="18"/>
      <c r="L78" s="18"/>
      <c r="M78" s="18"/>
      <c r="N78" s="18"/>
      <c r="O78" s="18"/>
      <c r="P78" s="18"/>
      <c r="Q78" s="18"/>
      <c r="R78" s="18"/>
      <c r="S78" s="18"/>
      <c r="T78" s="18"/>
      <c r="U78" s="18"/>
    </row>
    <row r="79" spans="1:21" ht="12.75">
      <c r="A79" s="18"/>
      <c r="B79" s="18"/>
      <c r="C79" s="18"/>
      <c r="D79" s="18"/>
      <c r="E79" s="18"/>
      <c r="F79" s="18"/>
      <c r="G79" s="18"/>
      <c r="H79" s="18"/>
      <c r="I79" s="18"/>
      <c r="J79" s="18"/>
      <c r="K79" s="18"/>
      <c r="L79" s="18"/>
      <c r="M79" s="18"/>
      <c r="N79" s="18"/>
      <c r="O79" s="18"/>
      <c r="P79" s="18"/>
      <c r="Q79" s="18"/>
      <c r="R79" s="18"/>
      <c r="S79" s="18"/>
      <c r="T79" s="18"/>
      <c r="U79" s="18"/>
    </row>
    <row r="80" spans="1:21" ht="12.75">
      <c r="A80" s="18"/>
      <c r="B80" s="18"/>
      <c r="C80" s="18"/>
      <c r="D80" s="18"/>
      <c r="E80" s="18"/>
      <c r="F80" s="18"/>
      <c r="G80" s="18"/>
      <c r="H80" s="18"/>
      <c r="I80" s="18"/>
      <c r="J80" s="18"/>
      <c r="K80" s="18"/>
      <c r="L80" s="18"/>
      <c r="M80" s="18"/>
      <c r="N80" s="18"/>
      <c r="O80" s="18"/>
      <c r="P80" s="18"/>
      <c r="Q80" s="18"/>
      <c r="R80" s="18"/>
      <c r="S80" s="18"/>
      <c r="T80" s="18"/>
      <c r="U80" s="18"/>
    </row>
    <row r="81" spans="1:21" ht="12.75">
      <c r="A81" s="18"/>
      <c r="B81" s="18"/>
      <c r="C81" s="18"/>
      <c r="D81" s="18"/>
      <c r="E81" s="18"/>
      <c r="F81" s="18"/>
      <c r="G81" s="18"/>
      <c r="H81" s="18"/>
      <c r="I81" s="18"/>
      <c r="J81" s="18"/>
      <c r="K81" s="18"/>
      <c r="L81" s="18"/>
      <c r="M81" s="18"/>
      <c r="N81" s="18"/>
      <c r="O81" s="18"/>
      <c r="P81" s="18"/>
      <c r="Q81" s="18"/>
      <c r="R81" s="18"/>
      <c r="S81" s="18"/>
      <c r="T81" s="18"/>
      <c r="U81" s="18"/>
    </row>
    <row r="82" spans="1:21" ht="12.75">
      <c r="A82" s="18"/>
      <c r="B82" s="18"/>
      <c r="C82" s="18"/>
      <c r="D82" s="18"/>
      <c r="E82" s="18"/>
      <c r="F82" s="18"/>
      <c r="G82" s="18"/>
      <c r="H82" s="18"/>
      <c r="I82" s="18"/>
      <c r="J82" s="18"/>
      <c r="K82" s="18"/>
      <c r="L82" s="18"/>
      <c r="M82" s="18"/>
      <c r="N82" s="18"/>
      <c r="O82" s="18"/>
      <c r="P82" s="18"/>
      <c r="Q82" s="18"/>
      <c r="R82" s="18"/>
      <c r="S82" s="18"/>
      <c r="T82" s="18"/>
      <c r="U82" s="18"/>
    </row>
    <row r="83" spans="1:21" ht="12.75">
      <c r="A83" s="18"/>
      <c r="B83" s="18"/>
      <c r="C83" s="18"/>
      <c r="D83" s="18"/>
      <c r="E83" s="18"/>
      <c r="F83" s="18"/>
      <c r="G83" s="18"/>
      <c r="H83" s="18"/>
      <c r="I83" s="18"/>
      <c r="J83" s="18"/>
      <c r="K83" s="18"/>
      <c r="L83" s="18"/>
      <c r="M83" s="18"/>
      <c r="N83" s="18"/>
      <c r="O83" s="18"/>
      <c r="P83" s="18"/>
      <c r="Q83" s="18"/>
      <c r="R83" s="18"/>
      <c r="S83" s="18"/>
      <c r="T83" s="18"/>
      <c r="U83" s="18"/>
    </row>
    <row r="84" spans="1:19" ht="12.75">
      <c r="A84" s="18"/>
      <c r="B84" s="18"/>
      <c r="C84" s="18"/>
      <c r="D84" s="18"/>
      <c r="E84" s="18"/>
      <c r="F84" s="18"/>
      <c r="G84" s="18"/>
      <c r="H84" s="18"/>
      <c r="I84" s="18"/>
      <c r="J84" s="18"/>
      <c r="K84" s="18"/>
      <c r="L84" s="18"/>
      <c r="M84" s="18"/>
      <c r="N84" s="18"/>
      <c r="O84" s="18"/>
      <c r="P84" s="18"/>
      <c r="Q84" s="18"/>
      <c r="S84" s="18"/>
    </row>
    <row r="85" spans="1:19" ht="12.75">
      <c r="A85" s="18"/>
      <c r="B85" s="18"/>
      <c r="C85" s="18"/>
      <c r="D85" s="18"/>
      <c r="E85" s="18"/>
      <c r="F85" s="18"/>
      <c r="G85" s="18"/>
      <c r="H85" s="18"/>
      <c r="I85" s="18"/>
      <c r="J85" s="18"/>
      <c r="K85" s="18"/>
      <c r="L85" s="18"/>
      <c r="M85" s="18"/>
      <c r="N85" s="18"/>
      <c r="O85" s="18"/>
      <c r="P85" s="18"/>
      <c r="Q85" s="18"/>
      <c r="S85" s="18"/>
    </row>
    <row r="86" spans="1:19" ht="12.75">
      <c r="A86" s="18"/>
      <c r="B86" s="18"/>
      <c r="C86" s="18"/>
      <c r="D86" s="18"/>
      <c r="E86" s="18"/>
      <c r="F86" s="18"/>
      <c r="G86" s="18"/>
      <c r="H86" s="18"/>
      <c r="I86" s="18"/>
      <c r="J86" s="18"/>
      <c r="K86" s="18"/>
      <c r="L86" s="18"/>
      <c r="M86" s="18"/>
      <c r="N86" s="18"/>
      <c r="O86" s="18"/>
      <c r="P86" s="18"/>
      <c r="Q86" s="18"/>
      <c r="S86" s="18"/>
    </row>
    <row r="87" spans="1:19" ht="12.75">
      <c r="A87" s="18"/>
      <c r="B87" s="18"/>
      <c r="C87" s="18"/>
      <c r="D87" s="18"/>
      <c r="E87" s="18"/>
      <c r="F87" s="18"/>
      <c r="G87" s="18"/>
      <c r="H87" s="18"/>
      <c r="I87" s="18"/>
      <c r="J87" s="18"/>
      <c r="K87" s="18"/>
      <c r="L87" s="18"/>
      <c r="M87" s="18"/>
      <c r="N87" s="18"/>
      <c r="O87" s="18"/>
      <c r="P87" s="18"/>
      <c r="Q87" s="18"/>
      <c r="S87" s="18"/>
    </row>
    <row r="88" spans="1:19" ht="12.75">
      <c r="A88" s="18"/>
      <c r="B88" s="18"/>
      <c r="C88" s="18"/>
      <c r="D88" s="18"/>
      <c r="E88" s="18"/>
      <c r="F88" s="18"/>
      <c r="G88" s="18"/>
      <c r="H88" s="18"/>
      <c r="I88" s="18"/>
      <c r="J88" s="18"/>
      <c r="K88" s="18"/>
      <c r="L88" s="18"/>
      <c r="M88" s="18"/>
      <c r="N88" s="18"/>
      <c r="O88" s="18"/>
      <c r="P88" s="18"/>
      <c r="Q88" s="18"/>
      <c r="S88" s="18"/>
    </row>
    <row r="89" spans="1:19" ht="12.75">
      <c r="A89" s="18"/>
      <c r="B89" s="18"/>
      <c r="C89" s="18"/>
      <c r="D89" s="18"/>
      <c r="E89" s="18"/>
      <c r="F89" s="18"/>
      <c r="G89" s="18"/>
      <c r="H89" s="18"/>
      <c r="I89" s="18"/>
      <c r="J89" s="18"/>
      <c r="K89" s="18"/>
      <c r="L89" s="18"/>
      <c r="M89" s="18"/>
      <c r="N89" s="18"/>
      <c r="O89" s="18"/>
      <c r="P89" s="18"/>
      <c r="Q89" s="18"/>
      <c r="S89" s="18"/>
    </row>
    <row r="90" ht="12.75">
      <c r="S90" s="18"/>
    </row>
    <row r="91" spans="8:19" ht="20.25" customHeight="1">
      <c r="H91" s="555"/>
      <c r="S91" s="18"/>
    </row>
    <row r="92" ht="12.75">
      <c r="S92" s="18"/>
    </row>
    <row r="93" ht="12.75">
      <c r="S93" s="18"/>
    </row>
    <row r="94" ht="12.75">
      <c r="S94" s="18"/>
    </row>
    <row r="95" ht="12.75">
      <c r="S95" s="18"/>
    </row>
    <row r="96" ht="12.75">
      <c r="S96" s="18"/>
    </row>
    <row r="97" ht="12.75">
      <c r="S97" s="18"/>
    </row>
    <row r="98" ht="12.75">
      <c r="S98" s="18"/>
    </row>
    <row r="99" ht="12.75">
      <c r="S99" s="18"/>
    </row>
    <row r="100" ht="12.75">
      <c r="S100" s="18"/>
    </row>
    <row r="101" ht="12.75">
      <c r="S101" s="18"/>
    </row>
    <row r="102" ht="12.75">
      <c r="S102" s="18"/>
    </row>
    <row r="103" ht="12.75">
      <c r="S103" s="18"/>
    </row>
    <row r="104" ht="12.75">
      <c r="S104" s="18"/>
    </row>
    <row r="105" ht="12.75">
      <c r="S105" s="18"/>
    </row>
    <row r="106" ht="12.75">
      <c r="S106" s="18"/>
    </row>
    <row r="107" ht="12.75">
      <c r="S107" s="18"/>
    </row>
    <row r="108" ht="12.75">
      <c r="S108" s="18"/>
    </row>
    <row r="109" ht="12.75">
      <c r="S109" s="18"/>
    </row>
  </sheetData>
  <mergeCells count="7">
    <mergeCell ref="C3:J3"/>
    <mergeCell ref="A5:C6"/>
    <mergeCell ref="W47:X48"/>
    <mergeCell ref="S47:U47"/>
    <mergeCell ref="M5:P5"/>
    <mergeCell ref="E5:H5"/>
    <mergeCell ref="I5:L5"/>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7" r:id="rId2"/>
  <drawing r:id="rId1"/>
</worksheet>
</file>

<file path=xl/worksheets/sheet21.xml><?xml version="1.0" encoding="utf-8"?>
<worksheet xmlns="http://schemas.openxmlformats.org/spreadsheetml/2006/main" xmlns:r="http://schemas.openxmlformats.org/officeDocument/2006/relationships">
  <sheetPr codeName="Plan17"/>
  <dimension ref="A1:P41"/>
  <sheetViews>
    <sheetView showGridLines="0" workbookViewId="0" topLeftCell="A6">
      <pane xSplit="4" ySplit="2" topLeftCell="E19" activePane="bottomRight" state="frozen"/>
      <selection pane="topLeft" activeCell="A6" sqref="A6"/>
      <selection pane="topRight" activeCell="E6" sqref="E6"/>
      <selection pane="bottomLeft" activeCell="A8" sqref="A8"/>
      <selection pane="bottomRight" activeCell="I30" sqref="I30"/>
    </sheetView>
  </sheetViews>
  <sheetFormatPr defaultColWidth="9.140625" defaultRowHeight="12.75"/>
  <cols>
    <col min="1" max="1" width="5.7109375" style="663" customWidth="1"/>
    <col min="2" max="2" width="0.85546875" style="663" customWidth="1"/>
    <col min="3" max="3" width="10.8515625" style="663" customWidth="1"/>
    <col min="4" max="4" width="0.85546875" style="663" customWidth="1"/>
    <col min="5" max="5" width="8.7109375" style="663" customWidth="1"/>
    <col min="6" max="6" width="10.140625" style="663" customWidth="1"/>
    <col min="7" max="7" width="10.8515625" style="663" customWidth="1"/>
    <col min="8" max="8" width="9.28125" style="663" customWidth="1"/>
    <col min="9" max="9" width="8.57421875" style="663" customWidth="1"/>
    <col min="10" max="10" width="10.140625" style="663" customWidth="1"/>
    <col min="11" max="11" width="11.28125" style="663" customWidth="1"/>
    <col min="12" max="12" width="9.28125" style="663" customWidth="1"/>
    <col min="13" max="13" width="8.7109375" style="663" customWidth="1"/>
    <col min="14" max="14" width="10.8515625" style="663" customWidth="1"/>
    <col min="15" max="15" width="11.28125" style="663" customWidth="1"/>
    <col min="16" max="16" width="9.00390625" style="663" customWidth="1"/>
    <col min="17" max="16384" width="11.421875" style="663" customWidth="1"/>
  </cols>
  <sheetData>
    <row r="1" spans="1:16" s="661" customFormat="1" ht="16.5" customHeight="1">
      <c r="A1" s="660" t="str">
        <f>'19'!A1</f>
        <v>Boletim Estatístico da Previdência Social - Vol. 14 Nº 11</v>
      </c>
      <c r="P1" s="662" t="str">
        <f>'19'!P1</f>
        <v>Novembro/2009</v>
      </c>
    </row>
    <row r="2" spans="4:16" ht="9" customHeight="1">
      <c r="D2" s="664"/>
      <c r="E2" s="665"/>
      <c r="F2" s="665"/>
      <c r="G2" s="665"/>
      <c r="H2" s="665"/>
      <c r="I2" s="665"/>
      <c r="J2" s="665"/>
      <c r="K2" s="665"/>
      <c r="L2" s="665"/>
      <c r="M2" s="665"/>
      <c r="N2" s="665"/>
      <c r="O2" s="665"/>
      <c r="P2" s="666"/>
    </row>
    <row r="3" spans="1:16" ht="18" customHeight="1">
      <c r="A3" s="919">
        <v>20</v>
      </c>
      <c r="B3" s="667"/>
      <c r="C3" s="1259" t="s">
        <v>10</v>
      </c>
      <c r="D3" s="1260"/>
      <c r="E3" s="1260"/>
      <c r="F3" s="1260"/>
      <c r="G3" s="1260"/>
      <c r="H3" s="1260"/>
      <c r="I3" s="1260"/>
      <c r="J3" s="1260"/>
      <c r="K3" s="1260"/>
      <c r="L3" s="1260"/>
      <c r="M3" s="1261"/>
      <c r="N3" s="668"/>
      <c r="O3" s="669"/>
      <c r="P3" s="670"/>
    </row>
    <row r="4" spans="4:16" ht="9" customHeight="1">
      <c r="D4" s="671"/>
      <c r="E4" s="665"/>
      <c r="F4" s="665"/>
      <c r="G4" s="665"/>
      <c r="H4" s="665"/>
      <c r="I4" s="665"/>
      <c r="J4" s="665"/>
      <c r="K4" s="665"/>
      <c r="L4" s="665"/>
      <c r="M4" s="665"/>
      <c r="N4" s="665"/>
      <c r="O4" s="665"/>
      <c r="P4" s="671"/>
    </row>
    <row r="5" spans="1:16" ht="16.5" customHeight="1">
      <c r="A5" s="1179" t="s">
        <v>210</v>
      </c>
      <c r="B5" s="1179"/>
      <c r="C5" s="1179"/>
      <c r="D5" s="986"/>
      <c r="E5" s="987" t="s">
        <v>606</v>
      </c>
      <c r="F5" s="988"/>
      <c r="G5" s="988"/>
      <c r="H5" s="988"/>
      <c r="I5" s="1257" t="s">
        <v>677</v>
      </c>
      <c r="J5" s="1257"/>
      <c r="K5" s="1257"/>
      <c r="L5" s="1257"/>
      <c r="M5" s="1257" t="s">
        <v>607</v>
      </c>
      <c r="N5" s="1257"/>
      <c r="O5" s="1257"/>
      <c r="P5" s="1258"/>
    </row>
    <row r="6" spans="1:16" ht="51" customHeight="1">
      <c r="A6" s="1179"/>
      <c r="B6" s="1179"/>
      <c r="C6" s="1179"/>
      <c r="D6" s="986"/>
      <c r="E6" s="989" t="s">
        <v>129</v>
      </c>
      <c r="F6" s="990" t="s">
        <v>678</v>
      </c>
      <c r="G6" s="991" t="s">
        <v>679</v>
      </c>
      <c r="H6" s="991" t="s">
        <v>608</v>
      </c>
      <c r="I6" s="991" t="s">
        <v>129</v>
      </c>
      <c r="J6" s="990" t="s">
        <v>678</v>
      </c>
      <c r="K6" s="991" t="s">
        <v>679</v>
      </c>
      <c r="L6" s="991" t="s">
        <v>608</v>
      </c>
      <c r="M6" s="991" t="s">
        <v>129</v>
      </c>
      <c r="N6" s="990" t="s">
        <v>678</v>
      </c>
      <c r="O6" s="991" t="s">
        <v>679</v>
      </c>
      <c r="P6" s="992" t="s">
        <v>608</v>
      </c>
    </row>
    <row r="7" spans="1:16" ht="4.5" customHeight="1">
      <c r="A7" s="672"/>
      <c r="C7" s="673"/>
      <c r="D7" s="672"/>
      <c r="E7" s="674"/>
      <c r="F7" s="674"/>
      <c r="G7" s="674"/>
      <c r="H7" s="674"/>
      <c r="I7" s="674"/>
      <c r="J7" s="674"/>
      <c r="K7" s="674"/>
      <c r="L7" s="674"/>
      <c r="M7" s="674"/>
      <c r="N7" s="674"/>
      <c r="O7" s="674"/>
      <c r="P7" s="674"/>
    </row>
    <row r="8" spans="1:16" ht="13.5" customHeight="1">
      <c r="A8" s="675">
        <v>2003</v>
      </c>
      <c r="B8" s="676" t="s">
        <v>129</v>
      </c>
      <c r="C8" s="677"/>
      <c r="D8" s="678"/>
      <c r="E8" s="1045">
        <v>4186822</v>
      </c>
      <c r="F8" s="1046" t="s">
        <v>366</v>
      </c>
      <c r="G8" s="1047" t="s">
        <v>366</v>
      </c>
      <c r="H8" s="1047" t="s">
        <v>366</v>
      </c>
      <c r="I8" s="1045">
        <v>3545376</v>
      </c>
      <c r="J8" s="1046" t="s">
        <v>366</v>
      </c>
      <c r="K8" s="1047" t="s">
        <v>366</v>
      </c>
      <c r="L8" s="1047" t="s">
        <v>366</v>
      </c>
      <c r="M8" s="1045">
        <v>1582417</v>
      </c>
      <c r="N8" s="1046" t="s">
        <v>366</v>
      </c>
      <c r="O8" s="1047" t="s">
        <v>366</v>
      </c>
      <c r="P8" s="1048" t="s">
        <v>366</v>
      </c>
    </row>
    <row r="9" spans="1:16" ht="13.5" customHeight="1">
      <c r="A9" s="679">
        <v>2004</v>
      </c>
      <c r="B9" s="680" t="s">
        <v>129</v>
      </c>
      <c r="C9" s="681"/>
      <c r="D9" s="682"/>
      <c r="E9" s="687">
        <v>3381901</v>
      </c>
      <c r="F9" s="688">
        <v>-19.225106775497025</v>
      </c>
      <c r="G9" s="689" t="s">
        <v>366</v>
      </c>
      <c r="H9" s="689" t="s">
        <v>366</v>
      </c>
      <c r="I9" s="687">
        <v>3991389</v>
      </c>
      <c r="J9" s="688">
        <v>12.580132544474832</v>
      </c>
      <c r="K9" s="689" t="s">
        <v>366</v>
      </c>
      <c r="L9" s="689" t="s">
        <v>366</v>
      </c>
      <c r="M9" s="687">
        <v>1640879</v>
      </c>
      <c r="N9" s="688">
        <v>3.694474970883155</v>
      </c>
      <c r="O9" s="689" t="s">
        <v>366</v>
      </c>
      <c r="P9" s="690" t="s">
        <v>366</v>
      </c>
    </row>
    <row r="10" spans="1:16" ht="13.5" customHeight="1">
      <c r="A10" s="679">
        <v>2005</v>
      </c>
      <c r="B10" s="680" t="s">
        <v>129</v>
      </c>
      <c r="C10" s="681"/>
      <c r="D10" s="682"/>
      <c r="E10" s="687">
        <v>4237401</v>
      </c>
      <c r="F10" s="688">
        <v>25.296423520380994</v>
      </c>
      <c r="G10" s="689" t="s">
        <v>366</v>
      </c>
      <c r="H10" s="689" t="s">
        <v>366</v>
      </c>
      <c r="I10" s="687">
        <v>3955723</v>
      </c>
      <c r="J10" s="688">
        <v>-0.8935736406549211</v>
      </c>
      <c r="K10" s="689" t="s">
        <v>366</v>
      </c>
      <c r="L10" s="689" t="s">
        <v>366</v>
      </c>
      <c r="M10" s="687">
        <v>1822250</v>
      </c>
      <c r="N10" s="688">
        <v>11.05328302696298</v>
      </c>
      <c r="O10" s="689" t="s">
        <v>366</v>
      </c>
      <c r="P10" s="690" t="s">
        <v>366</v>
      </c>
    </row>
    <row r="11" spans="1:16" ht="13.5" customHeight="1">
      <c r="A11" s="675">
        <v>2006</v>
      </c>
      <c r="B11" s="676" t="s">
        <v>129</v>
      </c>
      <c r="C11" s="677"/>
      <c r="D11" s="682"/>
      <c r="E11" s="1045">
        <v>7072086</v>
      </c>
      <c r="F11" s="1046">
        <v>66.89678413725773</v>
      </c>
      <c r="G11" s="1047">
        <v>2837159</v>
      </c>
      <c r="H11" s="1048">
        <v>4234927</v>
      </c>
      <c r="I11" s="1045">
        <v>4238816</v>
      </c>
      <c r="J11" s="1046">
        <v>7.156542558718093</v>
      </c>
      <c r="K11" s="1047">
        <v>2653247</v>
      </c>
      <c r="L11" s="1048">
        <v>1585569</v>
      </c>
      <c r="M11" s="1045">
        <v>2771128</v>
      </c>
      <c r="N11" s="1046">
        <v>52.07177939360681</v>
      </c>
      <c r="O11" s="1047">
        <v>1694719</v>
      </c>
      <c r="P11" s="1048">
        <v>1076409</v>
      </c>
    </row>
    <row r="12" spans="1:16" ht="13.5" customHeight="1">
      <c r="A12" s="679">
        <v>2007</v>
      </c>
      <c r="B12" s="680" t="s">
        <v>129</v>
      </c>
      <c r="C12" s="681"/>
      <c r="D12" s="682"/>
      <c r="E12" s="687">
        <v>6544886</v>
      </c>
      <c r="F12" s="688">
        <v>-7.454660477827901</v>
      </c>
      <c r="G12" s="689">
        <v>3415082</v>
      </c>
      <c r="H12" s="689">
        <v>3129804</v>
      </c>
      <c r="I12" s="687">
        <v>4173350</v>
      </c>
      <c r="J12" s="688">
        <v>-1.5444407117459202</v>
      </c>
      <c r="K12" s="689">
        <v>2400086</v>
      </c>
      <c r="L12" s="689">
        <v>1773264</v>
      </c>
      <c r="M12" s="687">
        <v>3211819</v>
      </c>
      <c r="N12" s="688">
        <v>15.902946381401373</v>
      </c>
      <c r="O12" s="689">
        <v>2359332</v>
      </c>
      <c r="P12" s="690">
        <v>852487</v>
      </c>
    </row>
    <row r="13" spans="1:16" ht="13.5" customHeight="1">
      <c r="A13" s="679">
        <v>2008</v>
      </c>
      <c r="B13" s="680" t="s">
        <v>129</v>
      </c>
      <c r="C13" s="681"/>
      <c r="D13" s="682"/>
      <c r="E13" s="687">
        <v>7080399</v>
      </c>
      <c r="F13" s="688">
        <v>8.182159322561166</v>
      </c>
      <c r="G13" s="689">
        <v>4283025</v>
      </c>
      <c r="H13" s="689">
        <v>2797374</v>
      </c>
      <c r="I13" s="687">
        <v>4461842</v>
      </c>
      <c r="J13" s="688">
        <v>6.912719997124617</v>
      </c>
      <c r="K13" s="689">
        <v>2546020</v>
      </c>
      <c r="L13" s="689">
        <v>1915822</v>
      </c>
      <c r="M13" s="687">
        <v>3606924</v>
      </c>
      <c r="N13" s="688">
        <v>12.301596073751364</v>
      </c>
      <c r="O13" s="689">
        <v>2585458</v>
      </c>
      <c r="P13" s="690">
        <v>1021466</v>
      </c>
    </row>
    <row r="14" spans="1:16" s="695" customFormat="1" ht="13.5" customHeight="1">
      <c r="A14" s="679"/>
      <c r="B14" s="692" t="s">
        <v>40</v>
      </c>
      <c r="C14" s="693"/>
      <c r="D14" s="682"/>
      <c r="E14" s="683">
        <v>538373</v>
      </c>
      <c r="F14" s="684">
        <v>9.35228272151345</v>
      </c>
      <c r="G14" s="685">
        <v>345960</v>
      </c>
      <c r="H14" s="685">
        <v>192413</v>
      </c>
      <c r="I14" s="683">
        <v>326902</v>
      </c>
      <c r="J14" s="684">
        <v>6.491408095121742</v>
      </c>
      <c r="K14" s="685">
        <v>196798</v>
      </c>
      <c r="L14" s="685">
        <v>130104</v>
      </c>
      <c r="M14" s="683">
        <v>232804</v>
      </c>
      <c r="N14" s="684">
        <v>3.5466797135613515</v>
      </c>
      <c r="O14" s="685">
        <v>167667</v>
      </c>
      <c r="P14" s="686">
        <v>65137</v>
      </c>
    </row>
    <row r="15" spans="1:16" ht="13.5" customHeight="1">
      <c r="A15" s="691"/>
      <c r="B15" s="692" t="s">
        <v>41</v>
      </c>
      <c r="C15" s="693"/>
      <c r="D15" s="682"/>
      <c r="E15" s="683">
        <v>492881</v>
      </c>
      <c r="F15" s="684">
        <v>-8.44990369130696</v>
      </c>
      <c r="G15" s="685">
        <v>315650</v>
      </c>
      <c r="H15" s="685">
        <v>177231</v>
      </c>
      <c r="I15" s="683">
        <v>320337</v>
      </c>
      <c r="J15" s="684">
        <v>-2.008247119931972</v>
      </c>
      <c r="K15" s="685">
        <v>193851</v>
      </c>
      <c r="L15" s="685">
        <v>126486</v>
      </c>
      <c r="M15" s="683">
        <v>356899</v>
      </c>
      <c r="N15" s="684">
        <v>53.304496486314676</v>
      </c>
      <c r="O15" s="685">
        <v>292506</v>
      </c>
      <c r="P15" s="686">
        <v>64393</v>
      </c>
    </row>
    <row r="16" spans="1:16" ht="13.5" customHeight="1">
      <c r="A16" s="691"/>
      <c r="B16" s="692" t="s">
        <v>313</v>
      </c>
      <c r="C16" s="693"/>
      <c r="D16" s="682"/>
      <c r="E16" s="683">
        <v>454186</v>
      </c>
      <c r="F16" s="684">
        <v>-7.850779397055274</v>
      </c>
      <c r="G16" s="685">
        <v>262864</v>
      </c>
      <c r="H16" s="685">
        <v>191322</v>
      </c>
      <c r="I16" s="683">
        <v>362232</v>
      </c>
      <c r="J16" s="684">
        <v>13.078414294945627</v>
      </c>
      <c r="K16" s="685">
        <v>218457</v>
      </c>
      <c r="L16" s="685">
        <v>143775</v>
      </c>
      <c r="M16" s="683">
        <v>292784</v>
      </c>
      <c r="N16" s="684">
        <v>-17.964466137478674</v>
      </c>
      <c r="O16" s="685">
        <v>215916</v>
      </c>
      <c r="P16" s="686">
        <v>76868</v>
      </c>
    </row>
    <row r="17" spans="1:16" ht="13.5" customHeight="1">
      <c r="A17" s="691"/>
      <c r="B17" s="692" t="s">
        <v>42</v>
      </c>
      <c r="C17" s="693"/>
      <c r="D17" s="682"/>
      <c r="E17" s="683">
        <v>567556</v>
      </c>
      <c r="F17" s="684">
        <v>-14.165979810200769</v>
      </c>
      <c r="G17" s="685">
        <v>342422</v>
      </c>
      <c r="H17" s="685">
        <v>225134</v>
      </c>
      <c r="I17" s="683">
        <v>398559</v>
      </c>
      <c r="J17" s="684">
        <v>16.331587888128052</v>
      </c>
      <c r="K17" s="685">
        <v>236211</v>
      </c>
      <c r="L17" s="685">
        <v>162348</v>
      </c>
      <c r="M17" s="683">
        <v>313770</v>
      </c>
      <c r="N17" s="684">
        <v>-38.072739956241875</v>
      </c>
      <c r="O17" s="685">
        <v>227582</v>
      </c>
      <c r="P17" s="686">
        <v>86188</v>
      </c>
    </row>
    <row r="18" spans="1:16" ht="13.5" customHeight="1">
      <c r="A18" s="691"/>
      <c r="B18" s="692" t="s">
        <v>43</v>
      </c>
      <c r="C18" s="693"/>
      <c r="D18" s="682"/>
      <c r="E18" s="683">
        <v>619542</v>
      </c>
      <c r="F18" s="684">
        <v>9.159624777114495</v>
      </c>
      <c r="G18" s="685">
        <v>385680</v>
      </c>
      <c r="H18" s="685">
        <v>233862</v>
      </c>
      <c r="I18" s="683">
        <v>373243</v>
      </c>
      <c r="J18" s="684">
        <v>-6.351882657272823</v>
      </c>
      <c r="K18" s="685">
        <v>211837</v>
      </c>
      <c r="L18" s="685">
        <v>161406</v>
      </c>
      <c r="M18" s="683">
        <v>296432</v>
      </c>
      <c r="N18" s="684">
        <v>-5.525703540810145</v>
      </c>
      <c r="O18" s="685">
        <v>211426</v>
      </c>
      <c r="P18" s="686">
        <v>85006</v>
      </c>
    </row>
    <row r="19" spans="1:16" ht="13.5" customHeight="1">
      <c r="A19" s="691"/>
      <c r="B19" s="692" t="s">
        <v>44</v>
      </c>
      <c r="C19" s="693"/>
      <c r="D19" s="682"/>
      <c r="E19" s="683">
        <v>599631</v>
      </c>
      <c r="F19" s="684">
        <v>-3.213825697047179</v>
      </c>
      <c r="G19" s="685">
        <v>370245</v>
      </c>
      <c r="H19" s="685">
        <v>229386</v>
      </c>
      <c r="I19" s="683">
        <v>384678</v>
      </c>
      <c r="J19" s="684">
        <v>3.063687731585052</v>
      </c>
      <c r="K19" s="685">
        <v>216915</v>
      </c>
      <c r="L19" s="685">
        <v>167763</v>
      </c>
      <c r="M19" s="683">
        <v>299895</v>
      </c>
      <c r="N19" s="684">
        <v>1.168227451827053</v>
      </c>
      <c r="O19" s="685">
        <v>212235</v>
      </c>
      <c r="P19" s="686">
        <v>87660</v>
      </c>
    </row>
    <row r="20" spans="1:16" ht="13.5" customHeight="1">
      <c r="A20" s="691"/>
      <c r="B20" s="692" t="s">
        <v>45</v>
      </c>
      <c r="C20" s="693"/>
      <c r="D20" s="682"/>
      <c r="E20" s="683">
        <v>643682</v>
      </c>
      <c r="F20" s="684">
        <v>7.3463513394070645</v>
      </c>
      <c r="G20" s="685">
        <v>398532</v>
      </c>
      <c r="H20" s="685">
        <v>245150</v>
      </c>
      <c r="I20" s="683">
        <v>384130</v>
      </c>
      <c r="J20" s="684">
        <v>-0.1424568080316546</v>
      </c>
      <c r="K20" s="685">
        <v>219262</v>
      </c>
      <c r="L20" s="685">
        <v>164868</v>
      </c>
      <c r="M20" s="683">
        <v>304174</v>
      </c>
      <c r="N20" s="684">
        <v>1.4268327247870083</v>
      </c>
      <c r="O20" s="685">
        <v>218983</v>
      </c>
      <c r="P20" s="686">
        <v>85191</v>
      </c>
    </row>
    <row r="21" spans="1:16" ht="13.5" customHeight="1">
      <c r="A21" s="691"/>
      <c r="B21" s="692" t="s">
        <v>195</v>
      </c>
      <c r="C21" s="693"/>
      <c r="D21" s="682"/>
      <c r="E21" s="683">
        <v>633352</v>
      </c>
      <c r="F21" s="684">
        <v>-1.6048297140513479</v>
      </c>
      <c r="G21" s="685">
        <v>394229</v>
      </c>
      <c r="H21" s="685">
        <v>239123</v>
      </c>
      <c r="I21" s="683">
        <v>369412</v>
      </c>
      <c r="J21" s="684">
        <v>-3.831515372399974</v>
      </c>
      <c r="K21" s="685">
        <v>205059</v>
      </c>
      <c r="L21" s="685">
        <v>164353</v>
      </c>
      <c r="M21" s="683">
        <v>290807</v>
      </c>
      <c r="N21" s="684">
        <v>-1.8975684136665394</v>
      </c>
      <c r="O21" s="685">
        <v>200300</v>
      </c>
      <c r="P21" s="686">
        <v>90507</v>
      </c>
    </row>
    <row r="22" spans="1:16" ht="13.5" customHeight="1">
      <c r="A22" s="691"/>
      <c r="B22" s="692" t="s">
        <v>139</v>
      </c>
      <c r="C22" s="693"/>
      <c r="D22" s="682"/>
      <c r="E22" s="683">
        <v>664533</v>
      </c>
      <c r="F22" s="684">
        <v>3.2393324654099276</v>
      </c>
      <c r="G22" s="685">
        <v>346296</v>
      </c>
      <c r="H22" s="685">
        <v>318237</v>
      </c>
      <c r="I22" s="683">
        <v>417260</v>
      </c>
      <c r="J22" s="684">
        <v>8.62468435165178</v>
      </c>
      <c r="K22" s="685">
        <v>239705</v>
      </c>
      <c r="L22" s="685">
        <v>177555</v>
      </c>
      <c r="M22" s="683">
        <v>338171</v>
      </c>
      <c r="N22" s="684">
        <v>14.080463647649367</v>
      </c>
      <c r="O22" s="685">
        <v>238119</v>
      </c>
      <c r="P22" s="686">
        <v>100052</v>
      </c>
    </row>
    <row r="23" spans="1:16" s="892" customFormat="1" ht="13.5" customHeight="1">
      <c r="A23" s="884"/>
      <c r="B23" s="885" t="s">
        <v>140</v>
      </c>
      <c r="C23" s="886"/>
      <c r="D23" s="887"/>
      <c r="E23" s="888">
        <v>661784</v>
      </c>
      <c r="F23" s="889">
        <v>-0.41367396352024466</v>
      </c>
      <c r="G23" s="890">
        <v>399492</v>
      </c>
      <c r="H23" s="890">
        <v>262292</v>
      </c>
      <c r="I23" s="888">
        <v>410310</v>
      </c>
      <c r="J23" s="889">
        <v>-1.665628145520781</v>
      </c>
      <c r="K23" s="890">
        <v>230971</v>
      </c>
      <c r="L23" s="890">
        <v>179339</v>
      </c>
      <c r="M23" s="888">
        <v>323638</v>
      </c>
      <c r="N23" s="889">
        <v>-4.297529947866607</v>
      </c>
      <c r="O23" s="890">
        <v>221793</v>
      </c>
      <c r="P23" s="891">
        <v>101845</v>
      </c>
    </row>
    <row r="24" spans="1:16" ht="13.5" customHeight="1">
      <c r="A24" s="884"/>
      <c r="B24" s="885" t="s">
        <v>196</v>
      </c>
      <c r="C24" s="886"/>
      <c r="D24" s="887"/>
      <c r="E24" s="888">
        <v>622624</v>
      </c>
      <c r="F24" s="889">
        <v>-5.917338587817178</v>
      </c>
      <c r="G24" s="890">
        <v>373269</v>
      </c>
      <c r="H24" s="890">
        <v>249355</v>
      </c>
      <c r="I24" s="888">
        <v>371017</v>
      </c>
      <c r="J24" s="889">
        <v>-9.576417830420903</v>
      </c>
      <c r="K24" s="890">
        <v>190179</v>
      </c>
      <c r="L24" s="890">
        <v>180838</v>
      </c>
      <c r="M24" s="888">
        <v>294138</v>
      </c>
      <c r="N24" s="889">
        <v>-9.115122451628055</v>
      </c>
      <c r="O24" s="890">
        <v>200651</v>
      </c>
      <c r="P24" s="891">
        <v>93487</v>
      </c>
    </row>
    <row r="25" spans="1:16" ht="13.5" customHeight="1">
      <c r="A25" s="884"/>
      <c r="B25" s="885" t="s">
        <v>197</v>
      </c>
      <c r="C25" s="886"/>
      <c r="D25" s="887"/>
      <c r="E25" s="888">
        <v>582255</v>
      </c>
      <c r="F25" s="889">
        <v>-6.483688389782594</v>
      </c>
      <c r="G25" s="890">
        <v>348386</v>
      </c>
      <c r="H25" s="890">
        <v>233869</v>
      </c>
      <c r="I25" s="888">
        <v>343762</v>
      </c>
      <c r="J25" s="889">
        <v>-7.346024575693299</v>
      </c>
      <c r="K25" s="890">
        <v>186775</v>
      </c>
      <c r="L25" s="890">
        <v>156987</v>
      </c>
      <c r="M25" s="888">
        <v>263412</v>
      </c>
      <c r="N25" s="889">
        <v>-10.446117128694699</v>
      </c>
      <c r="O25" s="890">
        <v>178280</v>
      </c>
      <c r="P25" s="891">
        <v>85132</v>
      </c>
    </row>
    <row r="26" spans="1:16" ht="13.5" customHeight="1">
      <c r="A26" s="1058">
        <v>2009</v>
      </c>
      <c r="B26" s="885" t="s">
        <v>40</v>
      </c>
      <c r="C26" s="886"/>
      <c r="D26" s="887"/>
      <c r="E26" s="888">
        <v>571989</v>
      </c>
      <c r="F26" s="889">
        <v>-1.7631450137826188</v>
      </c>
      <c r="G26" s="890">
        <v>351482</v>
      </c>
      <c r="H26" s="890">
        <v>220507</v>
      </c>
      <c r="I26" s="888">
        <v>324225</v>
      </c>
      <c r="J26" s="889">
        <v>-5.683292510515992</v>
      </c>
      <c r="K26" s="890">
        <v>179391</v>
      </c>
      <c r="L26" s="890">
        <v>144834</v>
      </c>
      <c r="M26" s="888">
        <v>259081</v>
      </c>
      <c r="N26" s="889">
        <v>-1.6441923678496062</v>
      </c>
      <c r="O26" s="890">
        <v>175173</v>
      </c>
      <c r="P26" s="891">
        <v>83908</v>
      </c>
    </row>
    <row r="27" spans="1:16" ht="13.5" customHeight="1">
      <c r="A27" s="1058"/>
      <c r="B27" s="885" t="s">
        <v>41</v>
      </c>
      <c r="C27" s="886"/>
      <c r="D27" s="887"/>
      <c r="E27" s="888">
        <v>576420</v>
      </c>
      <c r="F27" s="889">
        <v>0.7746652470589366</v>
      </c>
      <c r="G27" s="890">
        <v>330381</v>
      </c>
      <c r="H27" s="890">
        <v>246039</v>
      </c>
      <c r="I27" s="888">
        <v>320393</v>
      </c>
      <c r="J27" s="889">
        <v>-1.181895288765522</v>
      </c>
      <c r="K27" s="890">
        <v>178530</v>
      </c>
      <c r="L27" s="890">
        <v>141863</v>
      </c>
      <c r="M27" s="888">
        <v>254673</v>
      </c>
      <c r="N27" s="889">
        <v>-1.7013984043600217</v>
      </c>
      <c r="O27" s="890">
        <v>170129</v>
      </c>
      <c r="P27" s="891">
        <v>84544</v>
      </c>
    </row>
    <row r="28" spans="1:16" ht="13.5" customHeight="1">
      <c r="A28" s="1058"/>
      <c r="B28" s="885" t="s">
        <v>313</v>
      </c>
      <c r="C28" s="886"/>
      <c r="D28" s="887"/>
      <c r="E28" s="888">
        <v>648780</v>
      </c>
      <c r="F28" s="889">
        <v>12.553346518163844</v>
      </c>
      <c r="G28" s="890">
        <v>395139</v>
      </c>
      <c r="H28" s="890">
        <v>253641</v>
      </c>
      <c r="I28" s="888">
        <v>429440</v>
      </c>
      <c r="J28" s="889">
        <v>34.035387789371185</v>
      </c>
      <c r="K28" s="890">
        <v>235846</v>
      </c>
      <c r="L28" s="890">
        <v>193594</v>
      </c>
      <c r="M28" s="888">
        <v>327944</v>
      </c>
      <c r="N28" s="889">
        <v>28.770619578832466</v>
      </c>
      <c r="O28" s="890">
        <v>219322</v>
      </c>
      <c r="P28" s="891">
        <v>108622</v>
      </c>
    </row>
    <row r="29" spans="1:16" ht="12" customHeight="1">
      <c r="A29" s="1058"/>
      <c r="B29" s="885" t="s">
        <v>42</v>
      </c>
      <c r="C29" s="886"/>
      <c r="D29" s="887"/>
      <c r="E29" s="888">
        <v>616186</v>
      </c>
      <c r="F29" s="889">
        <v>-5.023890995406766</v>
      </c>
      <c r="G29" s="890">
        <v>357801</v>
      </c>
      <c r="H29" s="890">
        <v>258385</v>
      </c>
      <c r="I29" s="888">
        <v>391472</v>
      </c>
      <c r="J29" s="889">
        <v>-8.841281669150526</v>
      </c>
      <c r="K29" s="890">
        <v>211190</v>
      </c>
      <c r="L29" s="890">
        <v>180282</v>
      </c>
      <c r="M29" s="888">
        <v>300592</v>
      </c>
      <c r="N29" s="889">
        <v>-8.340448369233766</v>
      </c>
      <c r="O29" s="890">
        <v>195697</v>
      </c>
      <c r="P29" s="891">
        <v>104895</v>
      </c>
    </row>
    <row r="30" spans="1:16" ht="13.5" customHeight="1">
      <c r="A30" s="1058"/>
      <c r="B30" s="885" t="s">
        <v>43</v>
      </c>
      <c r="C30" s="886"/>
      <c r="D30" s="887"/>
      <c r="E30" s="888">
        <v>657294</v>
      </c>
      <c r="F30" s="889">
        <v>6.671362218550891</v>
      </c>
      <c r="G30" s="890">
        <v>369898</v>
      </c>
      <c r="H30" s="890">
        <v>287396</v>
      </c>
      <c r="I30" s="888">
        <v>381426</v>
      </c>
      <c r="J30" s="889">
        <v>-2.5662116319941197</v>
      </c>
      <c r="K30" s="890">
        <v>201044</v>
      </c>
      <c r="L30" s="890">
        <v>180382</v>
      </c>
      <c r="M30" s="888">
        <v>303983</v>
      </c>
      <c r="N30" s="889">
        <v>1.1281072017884641</v>
      </c>
      <c r="O30" s="890">
        <v>198798</v>
      </c>
      <c r="P30" s="891">
        <v>105185</v>
      </c>
    </row>
    <row r="31" spans="1:16" ht="12" customHeight="1">
      <c r="A31" s="1058"/>
      <c r="B31" s="885" t="s">
        <v>44</v>
      </c>
      <c r="C31" s="886"/>
      <c r="D31" s="887"/>
      <c r="E31" s="888">
        <v>724561</v>
      </c>
      <c r="F31" s="889">
        <v>10.23392880507048</v>
      </c>
      <c r="G31" s="890">
        <v>430955</v>
      </c>
      <c r="H31" s="890">
        <v>293606</v>
      </c>
      <c r="I31" s="888">
        <v>384470</v>
      </c>
      <c r="J31" s="889">
        <v>0.7980578146219663</v>
      </c>
      <c r="K31" s="890">
        <v>207847</v>
      </c>
      <c r="L31" s="890">
        <v>176623</v>
      </c>
      <c r="M31" s="888">
        <v>272568</v>
      </c>
      <c r="N31" s="889">
        <v>-10.334459492800585</v>
      </c>
      <c r="O31" s="890">
        <v>170381</v>
      </c>
      <c r="P31" s="891">
        <v>102187</v>
      </c>
    </row>
    <row r="32" spans="1:16" ht="10.5" customHeight="1">
      <c r="A32" s="1058"/>
      <c r="B32" s="885" t="s">
        <v>45</v>
      </c>
      <c r="C32" s="886"/>
      <c r="D32" s="887"/>
      <c r="E32" s="888">
        <v>659903</v>
      </c>
      <c r="F32" s="889">
        <v>-8.923748311046275</v>
      </c>
      <c r="G32" s="890">
        <v>351732</v>
      </c>
      <c r="H32" s="890">
        <v>308171</v>
      </c>
      <c r="I32" s="888">
        <v>379604</v>
      </c>
      <c r="J32" s="889">
        <v>-1.2656384113194807</v>
      </c>
      <c r="K32" s="890">
        <v>199731</v>
      </c>
      <c r="L32" s="890">
        <v>179873</v>
      </c>
      <c r="M32" s="888">
        <v>260002</v>
      </c>
      <c r="N32" s="889">
        <v>-4.610225705145144</v>
      </c>
      <c r="O32" s="890">
        <v>163510</v>
      </c>
      <c r="P32" s="891">
        <v>96492</v>
      </c>
    </row>
    <row r="33" spans="1:16" ht="13.5" customHeight="1">
      <c r="A33" s="1058"/>
      <c r="B33" s="885" t="s">
        <v>195</v>
      </c>
      <c r="C33" s="886"/>
      <c r="D33" s="887"/>
      <c r="E33" s="888">
        <v>669822</v>
      </c>
      <c r="F33" s="889">
        <v>1.5030996979859212</v>
      </c>
      <c r="G33" s="890">
        <v>352398</v>
      </c>
      <c r="H33" s="890">
        <v>317424</v>
      </c>
      <c r="I33" s="888">
        <v>373608</v>
      </c>
      <c r="J33" s="889">
        <v>-1.5795407846071141</v>
      </c>
      <c r="K33" s="890">
        <v>197675</v>
      </c>
      <c r="L33" s="890">
        <v>175933</v>
      </c>
      <c r="M33" s="888">
        <v>274959</v>
      </c>
      <c r="N33" s="889">
        <v>5.752648056553422</v>
      </c>
      <c r="O33" s="890">
        <v>170818</v>
      </c>
      <c r="P33" s="891">
        <v>104141</v>
      </c>
    </row>
    <row r="34" spans="1:16" ht="12.75" customHeight="1">
      <c r="A34" s="1058"/>
      <c r="B34" s="885" t="s">
        <v>139</v>
      </c>
      <c r="C34" s="886"/>
      <c r="D34" s="887"/>
      <c r="E34" s="888">
        <v>724086</v>
      </c>
      <c r="F34" s="889">
        <v>8.101256751793763</v>
      </c>
      <c r="G34" s="890">
        <v>408614</v>
      </c>
      <c r="H34" s="890">
        <v>315472</v>
      </c>
      <c r="I34" s="888">
        <v>402192</v>
      </c>
      <c r="J34" s="889">
        <v>7.650799768741567</v>
      </c>
      <c r="K34" s="890">
        <v>221755</v>
      </c>
      <c r="L34" s="890">
        <v>180437</v>
      </c>
      <c r="M34" s="888">
        <v>296101</v>
      </c>
      <c r="N34" s="889">
        <v>7.689146381824208</v>
      </c>
      <c r="O34" s="890">
        <v>191583</v>
      </c>
      <c r="P34" s="891">
        <v>104518</v>
      </c>
    </row>
    <row r="35" spans="1:16" ht="12.75" customHeight="1">
      <c r="A35" s="1058"/>
      <c r="B35" s="885" t="s">
        <v>140</v>
      </c>
      <c r="C35" s="886"/>
      <c r="D35" s="887"/>
      <c r="E35" s="888">
        <v>694241</v>
      </c>
      <c r="F35" s="889">
        <v>-4.121747969163881</v>
      </c>
      <c r="G35" s="890">
        <v>397685</v>
      </c>
      <c r="H35" s="890">
        <v>296556</v>
      </c>
      <c r="I35" s="888">
        <v>378998</v>
      </c>
      <c r="J35" s="889">
        <v>-5.766897402235749</v>
      </c>
      <c r="K35" s="890">
        <v>202434</v>
      </c>
      <c r="L35" s="890">
        <v>176564</v>
      </c>
      <c r="M35" s="888">
        <v>275939</v>
      </c>
      <c r="N35" s="889">
        <v>6.129568234090499</v>
      </c>
      <c r="O35" s="890">
        <v>174872</v>
      </c>
      <c r="P35" s="891">
        <v>101067</v>
      </c>
    </row>
    <row r="36" spans="1:16" ht="12" customHeight="1">
      <c r="A36" s="993"/>
      <c r="B36" s="994" t="s">
        <v>196</v>
      </c>
      <c r="C36" s="995"/>
      <c r="D36" s="694"/>
      <c r="E36" s="996">
        <v>646373</v>
      </c>
      <c r="F36" s="997">
        <v>-6.895011962704589</v>
      </c>
      <c r="G36" s="998">
        <v>356849</v>
      </c>
      <c r="H36" s="998">
        <v>289524</v>
      </c>
      <c r="I36" s="996">
        <v>377265</v>
      </c>
      <c r="J36" s="997">
        <v>-0.4572583496482818</v>
      </c>
      <c r="K36" s="998">
        <v>213412</v>
      </c>
      <c r="L36" s="998">
        <v>163853</v>
      </c>
      <c r="M36" s="996">
        <v>278871</v>
      </c>
      <c r="N36" s="997">
        <v>1.062553680342404</v>
      </c>
      <c r="O36" s="998">
        <v>184353</v>
      </c>
      <c r="P36" s="999">
        <v>94518</v>
      </c>
    </row>
    <row r="37" spans="1:16" ht="13.5" customHeight="1">
      <c r="A37" s="696"/>
      <c r="B37" s="883" t="s">
        <v>702</v>
      </c>
      <c r="C37" s="850"/>
      <c r="D37" s="682"/>
      <c r="E37" s="704">
        <v>7189655</v>
      </c>
      <c r="F37" s="705">
        <v>10.641669375132356</v>
      </c>
      <c r="G37" s="706">
        <v>4102934</v>
      </c>
      <c r="H37" s="706">
        <v>3086721</v>
      </c>
      <c r="I37" s="704">
        <v>4143093</v>
      </c>
      <c r="J37" s="707">
        <v>0.6073947082135378</v>
      </c>
      <c r="K37" s="706">
        <v>2248855</v>
      </c>
      <c r="L37" s="706">
        <v>1894238</v>
      </c>
      <c r="M37" s="704">
        <v>3104713</v>
      </c>
      <c r="N37" s="707">
        <v>-7.142160698092304</v>
      </c>
      <c r="O37" s="706">
        <v>2014636</v>
      </c>
      <c r="P37" s="708">
        <v>1090077</v>
      </c>
    </row>
    <row r="38" spans="1:16" ht="15" customHeight="1">
      <c r="A38" s="697" t="s">
        <v>680</v>
      </c>
      <c r="C38" s="698"/>
      <c r="P38" s="699"/>
    </row>
    <row r="39" ht="12.75">
      <c r="A39" s="642" t="s">
        <v>729</v>
      </c>
    </row>
    <row r="41" spans="5:16" ht="12.75">
      <c r="E41" s="1074"/>
      <c r="F41" s="1074"/>
      <c r="G41" s="1074"/>
      <c r="H41" s="1074"/>
      <c r="I41" s="1074"/>
      <c r="J41" s="1074"/>
      <c r="K41" s="1074"/>
      <c r="L41" s="1074"/>
      <c r="M41" s="1074"/>
      <c r="N41" s="1074"/>
      <c r="O41" s="1074"/>
      <c r="P41" s="1074"/>
    </row>
  </sheetData>
  <mergeCells count="4">
    <mergeCell ref="A5:C6"/>
    <mergeCell ref="I5:L5"/>
    <mergeCell ref="M5:P5"/>
    <mergeCell ref="C3:M3"/>
  </mergeCells>
  <printOptions/>
  <pageMargins left="0.5905511811023623" right="0.5905511811023623" top="0.3937007874015748" bottom="0.5905511811023623" header="0.31496062992125984" footer="0.31496062992125984"/>
  <pageSetup fitToHeight="2" horizontalDpi="1200" verticalDpi="1200" orientation="landscape" paperSize="9" scale="94" r:id="rId1"/>
</worksheet>
</file>

<file path=xl/worksheets/sheet22.xml><?xml version="1.0" encoding="utf-8"?>
<worksheet xmlns="http://schemas.openxmlformats.org/spreadsheetml/2006/main" xmlns:r="http://schemas.openxmlformats.org/officeDocument/2006/relationships">
  <sheetPr>
    <pageSetUpPr fitToPage="1"/>
  </sheetPr>
  <dimension ref="A1:N41"/>
  <sheetViews>
    <sheetView showGridLines="0" workbookViewId="0" topLeftCell="A1">
      <selection activeCell="E8" sqref="E8:N40"/>
    </sheetView>
  </sheetViews>
  <sheetFormatPr defaultColWidth="9.140625" defaultRowHeight="12.75"/>
  <cols>
    <col min="1" max="1" width="5.7109375" style="0" customWidth="1"/>
    <col min="2" max="2" width="0.85546875" style="0" customWidth="1"/>
    <col min="3" max="3" width="10.8515625" style="0" customWidth="1"/>
    <col min="4" max="4" width="0.85546875" style="0" customWidth="1"/>
    <col min="5" max="5" width="8.28125" style="0" customWidth="1"/>
    <col min="6" max="6" width="9.8515625" style="0" customWidth="1"/>
    <col min="7" max="7" width="11.8515625" style="0" customWidth="1"/>
    <col min="8" max="8" width="8.7109375" style="0" customWidth="1"/>
    <col min="9" max="9" width="10.00390625" style="0" customWidth="1"/>
    <col min="10" max="10" width="11.8515625" style="0" customWidth="1"/>
    <col min="11" max="11" width="9.421875" style="0" customWidth="1"/>
    <col min="12" max="12" width="10.00390625" style="0" customWidth="1"/>
    <col min="13" max="13" width="12.421875" style="0" customWidth="1"/>
    <col min="14" max="14" width="13.00390625" style="0" customWidth="1"/>
  </cols>
  <sheetData>
    <row r="1" spans="1:14" ht="16.5" customHeight="1">
      <c r="A1" s="64" t="s">
        <v>685</v>
      </c>
      <c r="B1" s="45"/>
      <c r="C1" s="45"/>
      <c r="D1" s="45"/>
      <c r="E1" s="45"/>
      <c r="F1" s="45"/>
      <c r="G1" s="45"/>
      <c r="H1" s="45"/>
      <c r="I1" s="45"/>
      <c r="J1" s="45"/>
      <c r="K1" s="45"/>
      <c r="L1" s="45"/>
      <c r="M1" s="45"/>
      <c r="N1" s="162" t="str">
        <f>'20'!P1</f>
        <v>Novembro/2009</v>
      </c>
    </row>
    <row r="2" spans="1:14" ht="9" customHeight="1">
      <c r="A2" s="65"/>
      <c r="B2" s="65"/>
      <c r="C2" s="65"/>
      <c r="D2" s="67"/>
      <c r="E2" s="1"/>
      <c r="F2" s="1"/>
      <c r="G2" s="1"/>
      <c r="H2" s="1"/>
      <c r="I2" s="1"/>
      <c r="J2" s="1"/>
      <c r="K2" s="1"/>
      <c r="L2" s="394"/>
      <c r="M2" s="65"/>
      <c r="N2" s="65"/>
    </row>
    <row r="3" spans="1:14" ht="18" customHeight="1">
      <c r="A3" s="1000">
        <v>21</v>
      </c>
      <c r="B3" s="158"/>
      <c r="C3" s="1134" t="s">
        <v>681</v>
      </c>
      <c r="D3" s="1264"/>
      <c r="E3" s="1264"/>
      <c r="F3" s="1264"/>
      <c r="G3" s="1264"/>
      <c r="H3" s="1264"/>
      <c r="I3" s="1264"/>
      <c r="J3" s="1264"/>
      <c r="K3" s="1264"/>
      <c r="L3" s="1264"/>
      <c r="M3" s="1265"/>
      <c r="N3" s="65"/>
    </row>
    <row r="4" spans="1:14" ht="9" customHeight="1">
      <c r="A4" s="65"/>
      <c r="B4" s="65"/>
      <c r="C4" s="65"/>
      <c r="D4" s="69"/>
      <c r="E4" s="1"/>
      <c r="F4" s="1"/>
      <c r="G4" s="1"/>
      <c r="H4" s="1"/>
      <c r="I4" s="1"/>
      <c r="J4" s="1"/>
      <c r="K4" s="1"/>
      <c r="L4" s="69"/>
      <c r="M4" s="65"/>
      <c r="N4" s="65"/>
    </row>
    <row r="5" spans="1:14" ht="16.5" customHeight="1">
      <c r="A5" s="1179" t="s">
        <v>217</v>
      </c>
      <c r="B5" s="1179"/>
      <c r="C5" s="1179"/>
      <c r="D5" s="573"/>
      <c r="E5" s="1266" t="s">
        <v>689</v>
      </c>
      <c r="F5" s="1166"/>
      <c r="G5" s="1256"/>
      <c r="H5" s="1267" t="s">
        <v>690</v>
      </c>
      <c r="I5" s="1166"/>
      <c r="J5" s="1256"/>
      <c r="K5" s="1206" t="s">
        <v>48</v>
      </c>
      <c r="L5" s="1166"/>
      <c r="M5" s="1166"/>
      <c r="N5" s="1262" t="s">
        <v>682</v>
      </c>
    </row>
    <row r="6" spans="1:14" ht="45.75" customHeight="1">
      <c r="A6" s="1179"/>
      <c r="B6" s="1179"/>
      <c r="C6" s="1179"/>
      <c r="D6" s="573"/>
      <c r="E6" s="984" t="s">
        <v>683</v>
      </c>
      <c r="F6" s="907" t="s">
        <v>684</v>
      </c>
      <c r="G6" s="985" t="s">
        <v>129</v>
      </c>
      <c r="H6" s="907" t="s">
        <v>683</v>
      </c>
      <c r="I6" s="907" t="s">
        <v>684</v>
      </c>
      <c r="J6" s="985" t="s">
        <v>129</v>
      </c>
      <c r="K6" s="907" t="s">
        <v>683</v>
      </c>
      <c r="L6" s="907" t="s">
        <v>684</v>
      </c>
      <c r="M6" s="1001" t="s">
        <v>129</v>
      </c>
      <c r="N6" s="1263"/>
    </row>
    <row r="7" spans="1:14" ht="4.5" customHeight="1">
      <c r="A7" s="9"/>
      <c r="B7" s="65"/>
      <c r="C7" s="13"/>
      <c r="D7" s="9"/>
      <c r="E7" s="395"/>
      <c r="F7" s="395"/>
      <c r="G7" s="395"/>
      <c r="H7" s="395"/>
      <c r="I7" s="395"/>
      <c r="J7" s="395"/>
      <c r="K7" s="395"/>
      <c r="L7" s="395"/>
      <c r="M7" s="395"/>
      <c r="N7" s="65"/>
    </row>
    <row r="8" spans="1:14" ht="13.5" customHeight="1">
      <c r="A8" s="242" t="s">
        <v>56</v>
      </c>
      <c r="B8" s="243"/>
      <c r="C8" s="261"/>
      <c r="D8" s="138"/>
      <c r="E8" s="273">
        <v>292607</v>
      </c>
      <c r="F8" s="274">
        <v>60740</v>
      </c>
      <c r="G8" s="274">
        <v>353347</v>
      </c>
      <c r="H8" s="273">
        <v>30679</v>
      </c>
      <c r="I8" s="274">
        <v>17108</v>
      </c>
      <c r="J8" s="274">
        <v>47787</v>
      </c>
      <c r="K8" s="273">
        <v>323286</v>
      </c>
      <c r="L8" s="274">
        <v>77848</v>
      </c>
      <c r="M8" s="275">
        <v>401134</v>
      </c>
      <c r="N8" s="700">
        <v>80.59301879172546</v>
      </c>
    </row>
    <row r="9" spans="1:14" ht="13.5" customHeight="1">
      <c r="A9" s="234" t="s">
        <v>57</v>
      </c>
      <c r="B9" s="72"/>
      <c r="C9" s="268"/>
      <c r="D9" s="14"/>
      <c r="E9" s="281">
        <v>14713</v>
      </c>
      <c r="F9" s="93">
        <v>7184</v>
      </c>
      <c r="G9" s="93">
        <v>21897</v>
      </c>
      <c r="H9" s="281">
        <v>1638</v>
      </c>
      <c r="I9" s="93">
        <v>2028</v>
      </c>
      <c r="J9" s="93">
        <v>3666</v>
      </c>
      <c r="K9" s="281">
        <v>16351</v>
      </c>
      <c r="L9" s="93">
        <v>9212</v>
      </c>
      <c r="M9" s="233">
        <v>25563</v>
      </c>
      <c r="N9" s="701">
        <v>63.96354105543168</v>
      </c>
    </row>
    <row r="10" spans="1:14" ht="13.5" customHeight="1">
      <c r="A10" s="228" t="s">
        <v>58</v>
      </c>
      <c r="B10" s="6"/>
      <c r="C10" s="265"/>
      <c r="D10" s="14"/>
      <c r="E10" s="278">
        <v>2119</v>
      </c>
      <c r="F10" s="47">
        <v>497</v>
      </c>
      <c r="G10" s="47">
        <v>2616</v>
      </c>
      <c r="H10" s="278">
        <v>291</v>
      </c>
      <c r="I10" s="47">
        <v>162</v>
      </c>
      <c r="J10" s="47">
        <v>453</v>
      </c>
      <c r="K10" s="278">
        <v>2410</v>
      </c>
      <c r="L10" s="47">
        <v>659</v>
      </c>
      <c r="M10" s="235">
        <v>3069</v>
      </c>
      <c r="N10" s="702">
        <v>78.52720755946562</v>
      </c>
    </row>
    <row r="11" spans="1:14" ht="13.5" customHeight="1">
      <c r="A11" s="228" t="s">
        <v>59</v>
      </c>
      <c r="B11" s="6"/>
      <c r="C11" s="265"/>
      <c r="D11" s="14"/>
      <c r="E11" s="278">
        <v>449</v>
      </c>
      <c r="F11" s="47">
        <v>87</v>
      </c>
      <c r="G11" s="47">
        <v>536</v>
      </c>
      <c r="H11" s="278">
        <v>81</v>
      </c>
      <c r="I11" s="47">
        <v>23</v>
      </c>
      <c r="J11" s="47">
        <v>104</v>
      </c>
      <c r="K11" s="278">
        <v>530</v>
      </c>
      <c r="L11" s="47">
        <v>110</v>
      </c>
      <c r="M11" s="235">
        <v>640</v>
      </c>
      <c r="N11" s="702">
        <v>82.8125</v>
      </c>
    </row>
    <row r="12" spans="1:14" ht="13.5" customHeight="1">
      <c r="A12" s="228" t="s">
        <v>60</v>
      </c>
      <c r="B12" s="6"/>
      <c r="C12" s="265"/>
      <c r="D12" s="14"/>
      <c r="E12" s="278">
        <v>2826</v>
      </c>
      <c r="F12" s="47">
        <v>1222</v>
      </c>
      <c r="G12" s="47">
        <v>4048</v>
      </c>
      <c r="H12" s="278">
        <v>247</v>
      </c>
      <c r="I12" s="47">
        <v>481</v>
      </c>
      <c r="J12" s="47">
        <v>728</v>
      </c>
      <c r="K12" s="278">
        <v>3073</v>
      </c>
      <c r="L12" s="47">
        <v>1703</v>
      </c>
      <c r="M12" s="235">
        <v>4776</v>
      </c>
      <c r="N12" s="702">
        <v>64.3425460636516</v>
      </c>
    </row>
    <row r="13" spans="1:14" ht="13.5" customHeight="1">
      <c r="A13" s="228" t="s">
        <v>61</v>
      </c>
      <c r="B13" s="6"/>
      <c r="C13" s="265"/>
      <c r="D13" s="14"/>
      <c r="E13" s="278">
        <v>117</v>
      </c>
      <c r="F13" s="47">
        <v>31</v>
      </c>
      <c r="G13" s="47">
        <v>148</v>
      </c>
      <c r="H13" s="278">
        <v>95</v>
      </c>
      <c r="I13" s="47">
        <v>30</v>
      </c>
      <c r="J13" s="47">
        <v>125</v>
      </c>
      <c r="K13" s="278">
        <v>212</v>
      </c>
      <c r="L13" s="47">
        <v>61</v>
      </c>
      <c r="M13" s="235">
        <v>273</v>
      </c>
      <c r="N13" s="702">
        <v>77.65567765567766</v>
      </c>
    </row>
    <row r="14" spans="1:14" ht="13.5" customHeight="1">
      <c r="A14" s="228" t="s">
        <v>62</v>
      </c>
      <c r="B14" s="6"/>
      <c r="C14" s="265"/>
      <c r="D14" s="14"/>
      <c r="E14" s="278">
        <v>7948</v>
      </c>
      <c r="F14" s="47">
        <v>5094</v>
      </c>
      <c r="G14" s="47">
        <v>13042</v>
      </c>
      <c r="H14" s="278">
        <v>492</v>
      </c>
      <c r="I14" s="47">
        <v>1157</v>
      </c>
      <c r="J14" s="47">
        <v>1649</v>
      </c>
      <c r="K14" s="278">
        <v>8440</v>
      </c>
      <c r="L14" s="47">
        <v>6251</v>
      </c>
      <c r="M14" s="235">
        <v>14691</v>
      </c>
      <c r="N14" s="702">
        <v>57.450139541215705</v>
      </c>
    </row>
    <row r="15" spans="1:14" ht="13.5" customHeight="1">
      <c r="A15" s="228" t="s">
        <v>63</v>
      </c>
      <c r="B15" s="6"/>
      <c r="C15" s="265"/>
      <c r="D15" s="14"/>
      <c r="E15" s="278">
        <v>336</v>
      </c>
      <c r="F15" s="47">
        <v>107</v>
      </c>
      <c r="G15" s="47">
        <v>443</v>
      </c>
      <c r="H15" s="278">
        <v>56</v>
      </c>
      <c r="I15" s="47">
        <v>32</v>
      </c>
      <c r="J15" s="47">
        <v>88</v>
      </c>
      <c r="K15" s="278">
        <v>392</v>
      </c>
      <c r="L15" s="47">
        <v>139</v>
      </c>
      <c r="M15" s="235">
        <v>531</v>
      </c>
      <c r="N15" s="702">
        <v>73.82297551789078</v>
      </c>
    </row>
    <row r="16" spans="1:14" ht="13.5" customHeight="1">
      <c r="A16" s="228" t="s">
        <v>64</v>
      </c>
      <c r="B16" s="6"/>
      <c r="C16" s="265"/>
      <c r="D16" s="14"/>
      <c r="E16" s="278">
        <v>918</v>
      </c>
      <c r="F16" s="47">
        <v>146</v>
      </c>
      <c r="G16" s="47">
        <v>1064</v>
      </c>
      <c r="H16" s="278">
        <v>376</v>
      </c>
      <c r="I16" s="47">
        <v>143</v>
      </c>
      <c r="J16" s="47">
        <v>519</v>
      </c>
      <c r="K16" s="278">
        <v>1294</v>
      </c>
      <c r="L16" s="47">
        <v>289</v>
      </c>
      <c r="M16" s="235">
        <v>1583</v>
      </c>
      <c r="N16" s="702">
        <v>81.7435249526216</v>
      </c>
    </row>
    <row r="17" spans="1:14" ht="13.5" customHeight="1">
      <c r="A17" s="234" t="s">
        <v>65</v>
      </c>
      <c r="B17" s="72"/>
      <c r="C17" s="268"/>
      <c r="D17" s="74"/>
      <c r="E17" s="281">
        <v>49179</v>
      </c>
      <c r="F17" s="93">
        <v>9305</v>
      </c>
      <c r="G17" s="93">
        <v>58484</v>
      </c>
      <c r="H17" s="281">
        <v>6533</v>
      </c>
      <c r="I17" s="93">
        <v>2556</v>
      </c>
      <c r="J17" s="93">
        <v>9089</v>
      </c>
      <c r="K17" s="281">
        <v>55712</v>
      </c>
      <c r="L17" s="93">
        <v>11861</v>
      </c>
      <c r="M17" s="233">
        <v>67573</v>
      </c>
      <c r="N17" s="701">
        <v>82.44713125064744</v>
      </c>
    </row>
    <row r="18" spans="1:14" ht="13.5" customHeight="1">
      <c r="A18" s="228" t="s">
        <v>66</v>
      </c>
      <c r="B18" s="6"/>
      <c r="C18" s="265"/>
      <c r="D18" s="14"/>
      <c r="E18" s="278">
        <v>5456</v>
      </c>
      <c r="F18" s="47">
        <v>2479</v>
      </c>
      <c r="G18" s="47">
        <v>7935</v>
      </c>
      <c r="H18" s="278">
        <v>542</v>
      </c>
      <c r="I18" s="47">
        <v>613</v>
      </c>
      <c r="J18" s="47">
        <v>1155</v>
      </c>
      <c r="K18" s="278">
        <v>5998</v>
      </c>
      <c r="L18" s="47">
        <v>3092</v>
      </c>
      <c r="M18" s="235">
        <v>9090</v>
      </c>
      <c r="N18" s="702">
        <v>65.98459845984598</v>
      </c>
    </row>
    <row r="19" spans="1:14" ht="13.5" customHeight="1">
      <c r="A19" s="228" t="s">
        <v>67</v>
      </c>
      <c r="B19" s="6"/>
      <c r="C19" s="265"/>
      <c r="D19" s="14"/>
      <c r="E19" s="278">
        <v>1989</v>
      </c>
      <c r="F19" s="47">
        <v>337</v>
      </c>
      <c r="G19" s="47">
        <v>2326</v>
      </c>
      <c r="H19" s="278">
        <v>404</v>
      </c>
      <c r="I19" s="47">
        <v>181</v>
      </c>
      <c r="J19" s="47">
        <v>585</v>
      </c>
      <c r="K19" s="278">
        <v>2393</v>
      </c>
      <c r="L19" s="47">
        <v>518</v>
      </c>
      <c r="M19" s="235">
        <v>2911</v>
      </c>
      <c r="N19" s="702">
        <v>82.20542768807971</v>
      </c>
    </row>
    <row r="20" spans="1:14" ht="13.5" customHeight="1">
      <c r="A20" s="228" t="s">
        <v>68</v>
      </c>
      <c r="B20" s="6"/>
      <c r="C20" s="265"/>
      <c r="D20" s="14"/>
      <c r="E20" s="278">
        <v>6988</v>
      </c>
      <c r="F20" s="47">
        <v>1490</v>
      </c>
      <c r="G20" s="47">
        <v>8478</v>
      </c>
      <c r="H20" s="278">
        <v>1276</v>
      </c>
      <c r="I20" s="47">
        <v>478</v>
      </c>
      <c r="J20" s="47">
        <v>1754</v>
      </c>
      <c r="K20" s="278">
        <v>8264</v>
      </c>
      <c r="L20" s="47">
        <v>1968</v>
      </c>
      <c r="M20" s="235">
        <v>10232</v>
      </c>
      <c r="N20" s="702">
        <v>80.76622361219702</v>
      </c>
    </row>
    <row r="21" spans="1:14" ht="13.5" customHeight="1">
      <c r="A21" s="228" t="s">
        <v>69</v>
      </c>
      <c r="B21" s="6"/>
      <c r="C21" s="265"/>
      <c r="D21" s="14"/>
      <c r="E21" s="278">
        <v>1586</v>
      </c>
      <c r="F21" s="47">
        <v>193</v>
      </c>
      <c r="G21" s="47">
        <v>1779</v>
      </c>
      <c r="H21" s="278">
        <v>256</v>
      </c>
      <c r="I21" s="47">
        <v>32</v>
      </c>
      <c r="J21" s="47">
        <v>288</v>
      </c>
      <c r="K21" s="278">
        <v>1842</v>
      </c>
      <c r="L21" s="47">
        <v>225</v>
      </c>
      <c r="M21" s="235">
        <v>2067</v>
      </c>
      <c r="N21" s="702">
        <v>89.11465892597968</v>
      </c>
    </row>
    <row r="22" spans="1:14" ht="13.5" customHeight="1">
      <c r="A22" s="228" t="s">
        <v>70</v>
      </c>
      <c r="B22" s="6"/>
      <c r="C22" s="265"/>
      <c r="D22" s="14"/>
      <c r="E22" s="278">
        <v>1974</v>
      </c>
      <c r="F22" s="47">
        <v>127</v>
      </c>
      <c r="G22" s="47">
        <v>2101</v>
      </c>
      <c r="H22" s="278">
        <v>502</v>
      </c>
      <c r="I22" s="47">
        <v>77</v>
      </c>
      <c r="J22" s="47">
        <v>579</v>
      </c>
      <c r="K22" s="278">
        <v>2476</v>
      </c>
      <c r="L22" s="47">
        <v>204</v>
      </c>
      <c r="M22" s="235">
        <v>2680</v>
      </c>
      <c r="N22" s="702">
        <v>92.38805970149254</v>
      </c>
    </row>
    <row r="23" spans="1:14" ht="13.5" customHeight="1">
      <c r="A23" s="228" t="s">
        <v>71</v>
      </c>
      <c r="B23" s="6"/>
      <c r="C23" s="265"/>
      <c r="D23" s="14"/>
      <c r="E23" s="278">
        <v>7318</v>
      </c>
      <c r="F23" s="47">
        <v>939</v>
      </c>
      <c r="G23" s="47">
        <v>8257</v>
      </c>
      <c r="H23" s="278">
        <v>1096</v>
      </c>
      <c r="I23" s="47">
        <v>397</v>
      </c>
      <c r="J23" s="47">
        <v>1493</v>
      </c>
      <c r="K23" s="278">
        <v>8414</v>
      </c>
      <c r="L23" s="47">
        <v>1336</v>
      </c>
      <c r="M23" s="235">
        <v>9750</v>
      </c>
      <c r="N23" s="702">
        <v>86.29743589743589</v>
      </c>
    </row>
    <row r="24" spans="1:14" ht="13.5" customHeight="1">
      <c r="A24" s="228" t="s">
        <v>72</v>
      </c>
      <c r="B24" s="6"/>
      <c r="C24" s="265"/>
      <c r="D24" s="14"/>
      <c r="E24" s="278">
        <v>4919</v>
      </c>
      <c r="F24" s="47">
        <v>473</v>
      </c>
      <c r="G24" s="47">
        <v>5392</v>
      </c>
      <c r="H24" s="278">
        <v>365</v>
      </c>
      <c r="I24" s="47">
        <v>38</v>
      </c>
      <c r="J24" s="47">
        <v>403</v>
      </c>
      <c r="K24" s="278">
        <v>5284</v>
      </c>
      <c r="L24" s="47">
        <v>511</v>
      </c>
      <c r="M24" s="235">
        <v>5795</v>
      </c>
      <c r="N24" s="702">
        <v>91.18205349439171</v>
      </c>
    </row>
    <row r="25" spans="1:14" ht="13.5" customHeight="1">
      <c r="A25" s="228" t="s">
        <v>73</v>
      </c>
      <c r="B25" s="6"/>
      <c r="C25" s="265"/>
      <c r="D25" s="14"/>
      <c r="E25" s="278">
        <v>2455</v>
      </c>
      <c r="F25" s="47">
        <v>245</v>
      </c>
      <c r="G25" s="47">
        <v>2700</v>
      </c>
      <c r="H25" s="278">
        <v>133</v>
      </c>
      <c r="I25" s="47">
        <v>99</v>
      </c>
      <c r="J25" s="47">
        <v>232</v>
      </c>
      <c r="K25" s="278">
        <v>2588</v>
      </c>
      <c r="L25" s="47">
        <v>344</v>
      </c>
      <c r="M25" s="235">
        <v>2932</v>
      </c>
      <c r="N25" s="702">
        <v>88.26739427012278</v>
      </c>
    </row>
    <row r="26" spans="1:14" ht="13.5" customHeight="1">
      <c r="A26" s="228" t="s">
        <v>74</v>
      </c>
      <c r="B26" s="6"/>
      <c r="C26" s="265"/>
      <c r="D26" s="14"/>
      <c r="E26" s="278">
        <v>16494</v>
      </c>
      <c r="F26" s="47">
        <v>3022</v>
      </c>
      <c r="G26" s="47">
        <v>19516</v>
      </c>
      <c r="H26" s="278">
        <v>1959</v>
      </c>
      <c r="I26" s="47">
        <v>641</v>
      </c>
      <c r="J26" s="47">
        <v>2600</v>
      </c>
      <c r="K26" s="278">
        <v>18453</v>
      </c>
      <c r="L26" s="47">
        <v>3663</v>
      </c>
      <c r="M26" s="235">
        <v>22116</v>
      </c>
      <c r="N26" s="702">
        <v>83.43733043950081</v>
      </c>
    </row>
    <row r="27" spans="1:14" ht="13.5" customHeight="1">
      <c r="A27" s="234" t="s">
        <v>75</v>
      </c>
      <c r="B27" s="72"/>
      <c r="C27" s="268"/>
      <c r="D27" s="74"/>
      <c r="E27" s="281">
        <v>145947</v>
      </c>
      <c r="F27" s="93">
        <v>27798</v>
      </c>
      <c r="G27" s="93">
        <v>173745</v>
      </c>
      <c r="H27" s="281">
        <v>13135</v>
      </c>
      <c r="I27" s="93">
        <v>6794</v>
      </c>
      <c r="J27" s="93">
        <v>19929</v>
      </c>
      <c r="K27" s="281">
        <v>159082</v>
      </c>
      <c r="L27" s="93">
        <v>34592</v>
      </c>
      <c r="M27" s="233">
        <v>193674</v>
      </c>
      <c r="N27" s="701">
        <v>82.13905841775355</v>
      </c>
    </row>
    <row r="28" spans="1:14" ht="13.5" customHeight="1">
      <c r="A28" s="228" t="s">
        <v>76</v>
      </c>
      <c r="B28" s="6"/>
      <c r="C28" s="265"/>
      <c r="D28" s="14"/>
      <c r="E28" s="278">
        <v>24602</v>
      </c>
      <c r="F28" s="47">
        <v>3045</v>
      </c>
      <c r="G28" s="47">
        <v>27647</v>
      </c>
      <c r="H28" s="278">
        <v>2841</v>
      </c>
      <c r="I28" s="47">
        <v>1016</v>
      </c>
      <c r="J28" s="47">
        <v>3857</v>
      </c>
      <c r="K28" s="278">
        <v>27443</v>
      </c>
      <c r="L28" s="47">
        <v>4061</v>
      </c>
      <c r="M28" s="235">
        <v>31504</v>
      </c>
      <c r="N28" s="702">
        <v>87.10957338750634</v>
      </c>
    </row>
    <row r="29" spans="1:14" ht="13.5" customHeight="1">
      <c r="A29" s="228" t="s">
        <v>77</v>
      </c>
      <c r="B29" s="6"/>
      <c r="C29" s="265"/>
      <c r="D29" s="14"/>
      <c r="E29" s="278">
        <v>8415</v>
      </c>
      <c r="F29" s="47">
        <v>2212</v>
      </c>
      <c r="G29" s="47">
        <v>10627</v>
      </c>
      <c r="H29" s="278">
        <v>518</v>
      </c>
      <c r="I29" s="47">
        <v>263</v>
      </c>
      <c r="J29" s="47">
        <v>781</v>
      </c>
      <c r="K29" s="278">
        <v>8933</v>
      </c>
      <c r="L29" s="47">
        <v>2475</v>
      </c>
      <c r="M29" s="235">
        <v>11408</v>
      </c>
      <c r="N29" s="702">
        <v>78.304698457223</v>
      </c>
    </row>
    <row r="30" spans="1:14" ht="13.5" customHeight="1">
      <c r="A30" s="228" t="s">
        <v>78</v>
      </c>
      <c r="B30" s="6"/>
      <c r="C30" s="265"/>
      <c r="D30" s="14"/>
      <c r="E30" s="278">
        <v>23261</v>
      </c>
      <c r="F30" s="47">
        <v>2851</v>
      </c>
      <c r="G30" s="47">
        <v>26112</v>
      </c>
      <c r="H30" s="278">
        <v>1797</v>
      </c>
      <c r="I30" s="47">
        <v>1135</v>
      </c>
      <c r="J30" s="47">
        <v>2932</v>
      </c>
      <c r="K30" s="278">
        <v>25058</v>
      </c>
      <c r="L30" s="47">
        <v>3986</v>
      </c>
      <c r="M30" s="235">
        <v>29044</v>
      </c>
      <c r="N30" s="702">
        <v>86.27599504200523</v>
      </c>
    </row>
    <row r="31" spans="1:14" ht="13.5" customHeight="1">
      <c r="A31" s="228" t="s">
        <v>79</v>
      </c>
      <c r="B31" s="6"/>
      <c r="C31" s="265"/>
      <c r="D31" s="14"/>
      <c r="E31" s="278">
        <v>89669</v>
      </c>
      <c r="F31" s="47">
        <v>19690</v>
      </c>
      <c r="G31" s="47">
        <v>109359</v>
      </c>
      <c r="H31" s="278">
        <v>7979</v>
      </c>
      <c r="I31" s="47">
        <v>4380</v>
      </c>
      <c r="J31" s="47">
        <v>12359</v>
      </c>
      <c r="K31" s="278">
        <v>97648</v>
      </c>
      <c r="L31" s="47">
        <v>24070</v>
      </c>
      <c r="M31" s="235">
        <v>121718</v>
      </c>
      <c r="N31" s="702">
        <v>80.22478187285364</v>
      </c>
    </row>
    <row r="32" spans="1:14" ht="13.5" customHeight="1">
      <c r="A32" s="234" t="s">
        <v>80</v>
      </c>
      <c r="B32" s="72"/>
      <c r="C32" s="268"/>
      <c r="D32" s="74"/>
      <c r="E32" s="281">
        <v>67930</v>
      </c>
      <c r="F32" s="93">
        <v>14254</v>
      </c>
      <c r="G32" s="93">
        <v>82184</v>
      </c>
      <c r="H32" s="281">
        <v>7350</v>
      </c>
      <c r="I32" s="93">
        <v>4332</v>
      </c>
      <c r="J32" s="93">
        <v>11682</v>
      </c>
      <c r="K32" s="281">
        <v>75280</v>
      </c>
      <c r="L32" s="93">
        <v>18586</v>
      </c>
      <c r="M32" s="233">
        <v>93866</v>
      </c>
      <c r="N32" s="701">
        <v>80.19943323461104</v>
      </c>
    </row>
    <row r="33" spans="1:14" ht="13.5" customHeight="1">
      <c r="A33" s="228" t="s">
        <v>81</v>
      </c>
      <c r="B33" s="6"/>
      <c r="C33" s="265"/>
      <c r="D33" s="14"/>
      <c r="E33" s="278">
        <v>26200</v>
      </c>
      <c r="F33" s="47">
        <v>7713</v>
      </c>
      <c r="G33" s="47">
        <v>33913</v>
      </c>
      <c r="H33" s="278">
        <v>2671</v>
      </c>
      <c r="I33" s="47">
        <v>1467</v>
      </c>
      <c r="J33" s="47">
        <v>4138</v>
      </c>
      <c r="K33" s="278">
        <v>28871</v>
      </c>
      <c r="L33" s="47">
        <v>9180</v>
      </c>
      <c r="M33" s="235">
        <v>38051</v>
      </c>
      <c r="N33" s="702">
        <v>75.8744842448293</v>
      </c>
    </row>
    <row r="34" spans="1:14" ht="13.5" customHeight="1">
      <c r="A34" s="228" t="s">
        <v>82</v>
      </c>
      <c r="B34" s="6"/>
      <c r="C34" s="265"/>
      <c r="D34" s="14"/>
      <c r="E34" s="278">
        <v>19403</v>
      </c>
      <c r="F34" s="47">
        <v>2544</v>
      </c>
      <c r="G34" s="47">
        <v>21947</v>
      </c>
      <c r="H34" s="278">
        <v>1461</v>
      </c>
      <c r="I34" s="47">
        <v>915</v>
      </c>
      <c r="J34" s="47">
        <v>2376</v>
      </c>
      <c r="K34" s="278">
        <v>20864</v>
      </c>
      <c r="L34" s="47">
        <v>3459</v>
      </c>
      <c r="M34" s="235">
        <v>24323</v>
      </c>
      <c r="N34" s="702">
        <v>85.77889240636435</v>
      </c>
    </row>
    <row r="35" spans="1:14" ht="13.5" customHeight="1">
      <c r="A35" s="228" t="s">
        <v>83</v>
      </c>
      <c r="B35" s="6"/>
      <c r="C35" s="265"/>
      <c r="D35" s="14"/>
      <c r="E35" s="278">
        <v>22327</v>
      </c>
      <c r="F35" s="47">
        <v>3997</v>
      </c>
      <c r="G35" s="47">
        <v>26324</v>
      </c>
      <c r="H35" s="278">
        <v>3218</v>
      </c>
      <c r="I35" s="47">
        <v>1950</v>
      </c>
      <c r="J35" s="47">
        <v>5168</v>
      </c>
      <c r="K35" s="278">
        <v>25545</v>
      </c>
      <c r="L35" s="47">
        <v>5947</v>
      </c>
      <c r="M35" s="235">
        <v>31492</v>
      </c>
      <c r="N35" s="702">
        <v>81.11583894322368</v>
      </c>
    </row>
    <row r="36" spans="1:14" ht="13.5" customHeight="1">
      <c r="A36" s="234" t="s">
        <v>84</v>
      </c>
      <c r="B36" s="72"/>
      <c r="C36" s="268"/>
      <c r="D36" s="74"/>
      <c r="E36" s="281">
        <v>14838</v>
      </c>
      <c r="F36" s="93">
        <v>2199</v>
      </c>
      <c r="G36" s="93">
        <v>17037</v>
      </c>
      <c r="H36" s="281">
        <v>2023</v>
      </c>
      <c r="I36" s="93">
        <v>1398</v>
      </c>
      <c r="J36" s="93">
        <v>3421</v>
      </c>
      <c r="K36" s="281">
        <v>16861</v>
      </c>
      <c r="L36" s="93">
        <v>3597</v>
      </c>
      <c r="M36" s="233">
        <v>20458</v>
      </c>
      <c r="N36" s="701">
        <v>82.41763613256427</v>
      </c>
    </row>
    <row r="37" spans="1:14" ht="13.5" customHeight="1">
      <c r="A37" s="228" t="s">
        <v>85</v>
      </c>
      <c r="B37" s="6"/>
      <c r="C37" s="265"/>
      <c r="D37" s="14"/>
      <c r="E37" s="278">
        <v>2948</v>
      </c>
      <c r="F37" s="47">
        <v>420</v>
      </c>
      <c r="G37" s="47">
        <v>3368</v>
      </c>
      <c r="H37" s="278">
        <v>481</v>
      </c>
      <c r="I37" s="47">
        <v>329</v>
      </c>
      <c r="J37" s="47">
        <v>810</v>
      </c>
      <c r="K37" s="278">
        <v>3429</v>
      </c>
      <c r="L37" s="47">
        <v>749</v>
      </c>
      <c r="M37" s="235">
        <v>4178</v>
      </c>
      <c r="N37" s="702">
        <v>82.07276208712302</v>
      </c>
    </row>
    <row r="38" spans="1:14" ht="13.5" customHeight="1">
      <c r="A38" s="228" t="s">
        <v>86</v>
      </c>
      <c r="B38" s="6"/>
      <c r="C38" s="265"/>
      <c r="D38" s="14"/>
      <c r="E38" s="278">
        <v>3870</v>
      </c>
      <c r="F38" s="47">
        <v>477</v>
      </c>
      <c r="G38" s="47">
        <v>4347</v>
      </c>
      <c r="H38" s="278">
        <v>389</v>
      </c>
      <c r="I38" s="47">
        <v>146</v>
      </c>
      <c r="J38" s="47">
        <v>535</v>
      </c>
      <c r="K38" s="278">
        <v>4259</v>
      </c>
      <c r="L38" s="47">
        <v>623</v>
      </c>
      <c r="M38" s="235">
        <v>4882</v>
      </c>
      <c r="N38" s="702">
        <v>87.23883654240066</v>
      </c>
    </row>
    <row r="39" spans="1:14" ht="13.5" customHeight="1">
      <c r="A39" s="228" t="s">
        <v>87</v>
      </c>
      <c r="B39" s="6"/>
      <c r="C39" s="265"/>
      <c r="D39" s="14"/>
      <c r="E39" s="278">
        <v>3687</v>
      </c>
      <c r="F39" s="47">
        <v>549</v>
      </c>
      <c r="G39" s="47">
        <v>4236</v>
      </c>
      <c r="H39" s="278">
        <v>817</v>
      </c>
      <c r="I39" s="47">
        <v>574</v>
      </c>
      <c r="J39" s="47">
        <v>1391</v>
      </c>
      <c r="K39" s="278">
        <v>4504</v>
      </c>
      <c r="L39" s="47">
        <v>1123</v>
      </c>
      <c r="M39" s="235">
        <v>5627</v>
      </c>
      <c r="N39" s="702">
        <v>80.04265150168828</v>
      </c>
    </row>
    <row r="40" spans="1:14" ht="13.5" customHeight="1">
      <c r="A40" s="229" t="s">
        <v>88</v>
      </c>
      <c r="B40" s="271"/>
      <c r="C40" s="272"/>
      <c r="D40" s="14"/>
      <c r="E40" s="282">
        <v>4333</v>
      </c>
      <c r="F40" s="284">
        <v>753</v>
      </c>
      <c r="G40" s="284">
        <v>5086</v>
      </c>
      <c r="H40" s="282">
        <v>336</v>
      </c>
      <c r="I40" s="284">
        <v>349</v>
      </c>
      <c r="J40" s="284">
        <v>685</v>
      </c>
      <c r="K40" s="282">
        <v>4669</v>
      </c>
      <c r="L40" s="284">
        <v>1102</v>
      </c>
      <c r="M40" s="285">
        <v>5771</v>
      </c>
      <c r="N40" s="703">
        <v>80.90452261306532</v>
      </c>
    </row>
    <row r="41" spans="1:14" ht="15" customHeight="1">
      <c r="A41" s="14" t="s">
        <v>612</v>
      </c>
      <c r="B41" s="65"/>
      <c r="C41" s="66"/>
      <c r="D41" s="65"/>
      <c r="E41" s="65"/>
      <c r="F41" s="65"/>
      <c r="G41" s="65"/>
      <c r="H41" s="65"/>
      <c r="I41" s="65"/>
      <c r="J41" s="65"/>
      <c r="K41" s="65"/>
      <c r="L41" s="44"/>
      <c r="M41" s="65"/>
      <c r="N41" s="65"/>
    </row>
  </sheetData>
  <mergeCells count="6">
    <mergeCell ref="N5:N6"/>
    <mergeCell ref="C3:M3"/>
    <mergeCell ref="A5:C6"/>
    <mergeCell ref="E5:G5"/>
    <mergeCell ref="H5:J5"/>
    <mergeCell ref="K5:M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2" r:id="rId1"/>
</worksheet>
</file>

<file path=xl/worksheets/sheet23.xml><?xml version="1.0" encoding="utf-8"?>
<worksheet xmlns="http://schemas.openxmlformats.org/spreadsheetml/2006/main" xmlns:r="http://schemas.openxmlformats.org/officeDocument/2006/relationships">
  <dimension ref="A1:AB180"/>
  <sheetViews>
    <sheetView showGridLines="0" workbookViewId="0" topLeftCell="A18">
      <selection activeCell="E42" sqref="E42:N42"/>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6" width="16.28125" style="65" customWidth="1"/>
    <col min="7" max="7" width="0.85546875" style="65" customWidth="1"/>
    <col min="8" max="9" width="16.28125" style="65" customWidth="1"/>
    <col min="10" max="10" width="0.85546875" style="65" customWidth="1"/>
    <col min="11" max="12" width="16.7109375" style="65" customWidth="1"/>
    <col min="13" max="13" width="0.85546875" style="65" customWidth="1"/>
    <col min="14" max="15" width="16.57421875" style="65" customWidth="1"/>
    <col min="16" max="16" width="14.140625" style="65" bestFit="1" customWidth="1"/>
    <col min="17" max="17" width="11.421875" style="65" customWidth="1"/>
    <col min="18" max="18" width="13.00390625" style="65" customWidth="1"/>
    <col min="19" max="22" width="11.421875" style="65" customWidth="1"/>
    <col min="23" max="23" width="15.421875" style="65" customWidth="1"/>
    <col min="24" max="25" width="11.421875" style="65" customWidth="1"/>
    <col min="26" max="26" width="12.7109375" style="65" customWidth="1"/>
    <col min="27" max="16384" width="11.421875" style="65" customWidth="1"/>
  </cols>
  <sheetData>
    <row r="1" spans="1:15" s="45" customFormat="1" ht="16.5" customHeight="1">
      <c r="A1" s="64" t="str">
        <f>'01'!A1</f>
        <v>Boletim Estatístico da Previdência Social - Vol. 14 Nº 11</v>
      </c>
      <c r="H1" s="64"/>
      <c r="O1" s="162" t="str">
        <f>'01'!L1</f>
        <v>Novembro/2009</v>
      </c>
    </row>
    <row r="2" spans="4:15" ht="9" customHeight="1">
      <c r="D2" s="67"/>
      <c r="E2" s="8"/>
      <c r="F2" s="8"/>
      <c r="G2" s="8"/>
      <c r="J2" s="8"/>
      <c r="K2" s="8"/>
      <c r="L2" s="8"/>
      <c r="M2" s="8"/>
      <c r="N2" s="8"/>
      <c r="O2" s="8"/>
    </row>
    <row r="3" spans="1:15" s="154" customFormat="1" ht="18" customHeight="1">
      <c r="A3" s="1002">
        <v>22</v>
      </c>
      <c r="B3" s="182"/>
      <c r="C3" s="1134" t="s">
        <v>747</v>
      </c>
      <c r="D3" s="1264"/>
      <c r="E3" s="1264"/>
      <c r="F3" s="1264"/>
      <c r="G3" s="1264"/>
      <c r="H3" s="1264"/>
      <c r="I3" s="1265"/>
      <c r="J3"/>
      <c r="K3"/>
      <c r="L3"/>
      <c r="M3"/>
      <c r="N3"/>
      <c r="O3" s="331"/>
    </row>
    <row r="4" spans="1:15" ht="9" customHeight="1">
      <c r="A4" s="68"/>
      <c r="B4" s="68"/>
      <c r="C4" s="68"/>
      <c r="D4" s="69"/>
      <c r="E4" s="8"/>
      <c r="F4" s="8"/>
      <c r="G4" s="8"/>
      <c r="H4" s="68"/>
      <c r="I4" s="68"/>
      <c r="J4" s="8"/>
      <c r="K4" s="8"/>
      <c r="L4" s="8"/>
      <c r="M4" s="8"/>
      <c r="N4" s="8"/>
      <c r="O4" s="8"/>
    </row>
    <row r="5" spans="1:15" ht="18.75" customHeight="1">
      <c r="A5" s="1231" t="s">
        <v>210</v>
      </c>
      <c r="B5" s="1231"/>
      <c r="C5" s="1231"/>
      <c r="D5" s="573"/>
      <c r="E5" s="1211" t="s">
        <v>48</v>
      </c>
      <c r="F5" s="1268"/>
      <c r="G5" s="577"/>
      <c r="H5" s="1271" t="s">
        <v>364</v>
      </c>
      <c r="I5" s="1272"/>
      <c r="J5" s="584"/>
      <c r="K5" s="1271" t="s">
        <v>365</v>
      </c>
      <c r="L5" s="1272"/>
      <c r="M5" s="584"/>
      <c r="N5" s="1271" t="s">
        <v>710</v>
      </c>
      <c r="O5" s="1272"/>
    </row>
    <row r="6" spans="1:15" ht="18.75" customHeight="1">
      <c r="A6" s="1231"/>
      <c r="B6" s="1231"/>
      <c r="C6" s="1231"/>
      <c r="D6" s="573"/>
      <c r="E6" s="1269"/>
      <c r="F6" s="1270"/>
      <c r="G6" s="577"/>
      <c r="H6" s="1273"/>
      <c r="I6" s="1274"/>
      <c r="J6" s="584"/>
      <c r="K6" s="1273"/>
      <c r="L6" s="1274"/>
      <c r="M6" s="584"/>
      <c r="N6" s="1273"/>
      <c r="O6" s="1274"/>
    </row>
    <row r="7" spans="1:15" ht="18.75" customHeight="1">
      <c r="A7" s="1231"/>
      <c r="B7" s="1231"/>
      <c r="C7" s="1231"/>
      <c r="D7" s="573"/>
      <c r="E7" s="1275" t="s">
        <v>711</v>
      </c>
      <c r="F7" s="1248" t="s">
        <v>239</v>
      </c>
      <c r="G7" s="577"/>
      <c r="H7" s="1275" t="s">
        <v>712</v>
      </c>
      <c r="I7" s="1248" t="s">
        <v>239</v>
      </c>
      <c r="J7" s="584"/>
      <c r="K7" s="1275" t="s">
        <v>712</v>
      </c>
      <c r="L7" s="1248" t="s">
        <v>239</v>
      </c>
      <c r="M7" s="584"/>
      <c r="N7" s="1275" t="s">
        <v>712</v>
      </c>
      <c r="O7" s="1248" t="s">
        <v>239</v>
      </c>
    </row>
    <row r="8" spans="1:15" ht="18.75" customHeight="1">
      <c r="A8" s="1231"/>
      <c r="B8" s="1231"/>
      <c r="C8" s="1231"/>
      <c r="D8" s="573"/>
      <c r="E8" s="1152"/>
      <c r="F8" s="1249"/>
      <c r="G8" s="577"/>
      <c r="H8" s="1152"/>
      <c r="I8" s="1249"/>
      <c r="J8" s="577"/>
      <c r="K8" s="1152"/>
      <c r="L8" s="1249"/>
      <c r="M8" s="577"/>
      <c r="N8" s="1152"/>
      <c r="O8" s="1249"/>
    </row>
    <row r="9" spans="1:15" ht="6" customHeight="1">
      <c r="A9" s="9"/>
      <c r="B9" s="9"/>
      <c r="D9" s="9"/>
      <c r="E9" s="7"/>
      <c r="F9" s="7"/>
      <c r="G9" s="7"/>
      <c r="H9" s="7"/>
      <c r="I9" s="7"/>
      <c r="K9" s="7"/>
      <c r="L9" s="7"/>
      <c r="N9" s="7"/>
      <c r="O9" s="7"/>
    </row>
    <row r="10" spans="1:16" s="57" customFormat="1" ht="15" customHeight="1">
      <c r="A10" s="242">
        <v>2005</v>
      </c>
      <c r="B10" s="243" t="s">
        <v>129</v>
      </c>
      <c r="C10" s="244"/>
      <c r="D10" s="111"/>
      <c r="E10" s="248">
        <v>115276629028</v>
      </c>
      <c r="F10" s="397" t="s">
        <v>366</v>
      </c>
      <c r="G10" s="398"/>
      <c r="H10" s="248">
        <v>99675480772</v>
      </c>
      <c r="I10" s="397" t="s">
        <v>366</v>
      </c>
      <c r="J10" s="132"/>
      <c r="K10" s="248">
        <v>4235133746</v>
      </c>
      <c r="L10" s="397" t="s">
        <v>366</v>
      </c>
      <c r="M10" s="132"/>
      <c r="N10" s="248">
        <v>11366014510</v>
      </c>
      <c r="O10" s="397" t="s">
        <v>366</v>
      </c>
      <c r="P10" s="399"/>
    </row>
    <row r="11" spans="1:15" s="400" customFormat="1" ht="15" customHeight="1">
      <c r="A11" s="600" t="s">
        <v>621</v>
      </c>
      <c r="B11" s="601" t="s">
        <v>129</v>
      </c>
      <c r="C11" s="602"/>
      <c r="D11" s="111"/>
      <c r="E11" s="252">
        <v>132329977172</v>
      </c>
      <c r="F11" s="287">
        <f>(E11/E10-1)*100</f>
        <v>14.793413277081392</v>
      </c>
      <c r="G11" s="398"/>
      <c r="H11" s="252">
        <v>112405875491</v>
      </c>
      <c r="I11" s="287">
        <f>(H11/H10-1)*100</f>
        <v>12.771841801415329</v>
      </c>
      <c r="J11" s="132"/>
      <c r="K11" s="252">
        <v>4785713350</v>
      </c>
      <c r="L11" s="287">
        <f>(K11/K10-1)*100</f>
        <v>13.000288468339672</v>
      </c>
      <c r="M11" s="132"/>
      <c r="N11" s="252">
        <v>15138388331</v>
      </c>
      <c r="O11" s="287">
        <f>(N11/N10-1)*100</f>
        <v>33.18994373692736</v>
      </c>
    </row>
    <row r="12" spans="1:15" s="400" customFormat="1" ht="15" customHeight="1">
      <c r="A12" s="600" t="s">
        <v>631</v>
      </c>
      <c r="B12" s="601" t="s">
        <v>129</v>
      </c>
      <c r="C12" s="602"/>
      <c r="D12" s="519"/>
      <c r="E12" s="633">
        <v>150585971680</v>
      </c>
      <c r="F12" s="634">
        <f>(E12/E11-1)*100</f>
        <v>13.79581172622073</v>
      </c>
      <c r="G12" s="524"/>
      <c r="H12" s="633">
        <v>129764294656</v>
      </c>
      <c r="I12" s="634">
        <f>(H12/H11-1)*100</f>
        <v>15.442626187622931</v>
      </c>
      <c r="J12" s="505"/>
      <c r="K12" s="633">
        <v>5090906918</v>
      </c>
      <c r="L12" s="634">
        <f>(K12/K11-1)*100</f>
        <v>6.377180279717343</v>
      </c>
      <c r="M12" s="505"/>
      <c r="N12" s="633">
        <v>15730770106</v>
      </c>
      <c r="O12" s="634">
        <f>(N12/N11-1)*100</f>
        <v>3.9131099166410888</v>
      </c>
    </row>
    <row r="13" spans="1:15" s="520" customFormat="1" ht="14.25" customHeight="1">
      <c r="A13" s="605" t="s">
        <v>644</v>
      </c>
      <c r="B13" s="1044" t="s">
        <v>129</v>
      </c>
      <c r="C13" s="1041"/>
      <c r="D13" s="898"/>
      <c r="E13" s="633">
        <v>180399474856</v>
      </c>
      <c r="F13" s="634">
        <f>(E13/E12-1)*100</f>
        <v>19.798327057552644</v>
      </c>
      <c r="G13" s="1042"/>
      <c r="H13" s="633">
        <v>155236521472</v>
      </c>
      <c r="I13" s="634">
        <f>(H13/H12-1)*100</f>
        <v>19.629611430113236</v>
      </c>
      <c r="J13" s="1043"/>
      <c r="K13" s="633">
        <v>5747049735</v>
      </c>
      <c r="L13" s="634">
        <f>(K13/K12-1)*100</f>
        <v>12.888525120741567</v>
      </c>
      <c r="M13" s="1043"/>
      <c r="N13" s="633">
        <v>19415903649</v>
      </c>
      <c r="O13" s="634">
        <f>(N13/N12-1)*100</f>
        <v>23.426275498072545</v>
      </c>
    </row>
    <row r="14" spans="1:15" s="520" customFormat="1" ht="14.25" customHeight="1">
      <c r="A14" s="600"/>
      <c r="B14" s="650" t="s">
        <v>40</v>
      </c>
      <c r="C14" s="651"/>
      <c r="D14" s="137"/>
      <c r="E14" s="647">
        <v>14076323766</v>
      </c>
      <c r="F14" s="259">
        <v>-29.182304172746953</v>
      </c>
      <c r="G14" s="112"/>
      <c r="H14" s="647">
        <v>12163115970</v>
      </c>
      <c r="I14" s="259">
        <v>-32.488236326939735</v>
      </c>
      <c r="J14" s="113"/>
      <c r="K14" s="647">
        <v>454464099</v>
      </c>
      <c r="L14" s="259">
        <v>-10.260842578241625</v>
      </c>
      <c r="M14" s="113"/>
      <c r="N14" s="647">
        <v>1458743697</v>
      </c>
      <c r="O14" s="259">
        <v>7.725840514720295</v>
      </c>
    </row>
    <row r="15" spans="1:15" s="520" customFormat="1" ht="14.25" customHeight="1">
      <c r="A15" s="521"/>
      <c r="B15" s="522" t="s">
        <v>41</v>
      </c>
      <c r="C15" s="518"/>
      <c r="D15" s="519"/>
      <c r="E15" s="509">
        <v>13602455874</v>
      </c>
      <c r="F15" s="523">
        <v>-3.366417964501367</v>
      </c>
      <c r="G15" s="524"/>
      <c r="H15" s="509">
        <v>11401406846</v>
      </c>
      <c r="I15" s="523">
        <v>-6.262450558547128</v>
      </c>
      <c r="J15" s="505"/>
      <c r="K15" s="509">
        <v>434981128</v>
      </c>
      <c r="L15" s="523">
        <v>-4.28702092043578</v>
      </c>
      <c r="M15" s="505"/>
      <c r="N15" s="509">
        <v>1766067900</v>
      </c>
      <c r="O15" s="523">
        <v>21.067731338413466</v>
      </c>
    </row>
    <row r="16" spans="1:15" s="520" customFormat="1" ht="14.25" customHeight="1">
      <c r="A16" s="521"/>
      <c r="B16" s="879" t="s">
        <v>313</v>
      </c>
      <c r="C16" s="518"/>
      <c r="D16" s="519"/>
      <c r="E16" s="509">
        <v>13292958883</v>
      </c>
      <c r="F16" s="523">
        <v>-2.275302297371007</v>
      </c>
      <c r="G16" s="524"/>
      <c r="H16" s="509">
        <v>11412351760</v>
      </c>
      <c r="I16" s="523">
        <v>0.09599617089219858</v>
      </c>
      <c r="J16" s="505"/>
      <c r="K16" s="509">
        <v>440546977</v>
      </c>
      <c r="L16" s="523">
        <v>1.2795610295994297</v>
      </c>
      <c r="M16" s="505"/>
      <c r="N16" s="509">
        <v>1440060146</v>
      </c>
      <c r="O16" s="523">
        <v>-18.459525480305714</v>
      </c>
    </row>
    <row r="17" spans="1:15" s="520" customFormat="1" ht="14.25" customHeight="1">
      <c r="A17" s="521"/>
      <c r="B17" s="879" t="s">
        <v>42</v>
      </c>
      <c r="C17" s="518"/>
      <c r="D17" s="519"/>
      <c r="E17" s="509">
        <v>13841308082</v>
      </c>
      <c r="F17" s="523">
        <v>4.125110171680957</v>
      </c>
      <c r="G17" s="524"/>
      <c r="H17" s="509">
        <v>11795977161</v>
      </c>
      <c r="I17" s="523">
        <v>3.361492960150403</v>
      </c>
      <c r="J17" s="505"/>
      <c r="K17" s="509">
        <v>468872359</v>
      </c>
      <c r="L17" s="523">
        <v>6.429593999915251</v>
      </c>
      <c r="M17" s="505"/>
      <c r="N17" s="509">
        <v>1576458562</v>
      </c>
      <c r="O17" s="523">
        <v>9.471716607036761</v>
      </c>
    </row>
    <row r="18" spans="1:15" s="520" customFormat="1" ht="14.25" customHeight="1">
      <c r="A18" s="521"/>
      <c r="B18" s="879" t="s">
        <v>43</v>
      </c>
      <c r="C18" s="518"/>
      <c r="D18" s="519"/>
      <c r="E18" s="509">
        <v>13883137127</v>
      </c>
      <c r="F18" s="523">
        <v>0.30220442137542936</v>
      </c>
      <c r="G18" s="524"/>
      <c r="H18" s="509">
        <v>11916609531</v>
      </c>
      <c r="I18" s="523">
        <v>1.022656863043414</v>
      </c>
      <c r="J18" s="505"/>
      <c r="K18" s="509">
        <v>472277027</v>
      </c>
      <c r="L18" s="523">
        <v>0.7261396272668641</v>
      </c>
      <c r="M18" s="505"/>
      <c r="N18" s="509">
        <v>1494250569</v>
      </c>
      <c r="O18" s="523">
        <v>-5.214725904098961</v>
      </c>
    </row>
    <row r="19" spans="1:15" s="520" customFormat="1" ht="14.25" customHeight="1">
      <c r="A19" s="521"/>
      <c r="B19" s="879" t="s">
        <v>44</v>
      </c>
      <c r="C19" s="518"/>
      <c r="D19" s="519"/>
      <c r="E19" s="509">
        <v>14180042375</v>
      </c>
      <c r="F19" s="523">
        <v>2.1386034387183006</v>
      </c>
      <c r="G19" s="524"/>
      <c r="H19" s="509">
        <v>12153350999</v>
      </c>
      <c r="I19" s="523">
        <v>1.986651214711177</v>
      </c>
      <c r="J19" s="505"/>
      <c r="K19" s="509">
        <v>472840498</v>
      </c>
      <c r="L19" s="523">
        <v>0.11930942387337051</v>
      </c>
      <c r="M19" s="505"/>
      <c r="N19" s="509">
        <v>1553850878</v>
      </c>
      <c r="O19" s="523">
        <v>3.988642215467686</v>
      </c>
    </row>
    <row r="20" spans="1:15" s="520" customFormat="1" ht="14.25" customHeight="1">
      <c r="A20" s="521"/>
      <c r="B20" s="522" t="s">
        <v>45</v>
      </c>
      <c r="C20" s="518"/>
      <c r="D20" s="519"/>
      <c r="E20" s="509">
        <v>15346006170</v>
      </c>
      <c r="F20" s="523">
        <v>8.222569186786366</v>
      </c>
      <c r="G20" s="524"/>
      <c r="H20" s="509">
        <v>12396312953</v>
      </c>
      <c r="I20" s="523">
        <v>1.9991354978556197</v>
      </c>
      <c r="J20" s="505"/>
      <c r="K20" s="509">
        <v>494536334</v>
      </c>
      <c r="L20" s="523">
        <v>4.5884047774604975</v>
      </c>
      <c r="M20" s="505"/>
      <c r="N20" s="509">
        <v>2455156883</v>
      </c>
      <c r="O20" s="523">
        <v>58.00466555452819</v>
      </c>
    </row>
    <row r="21" spans="1:15" s="520" customFormat="1" ht="14.25" customHeight="1">
      <c r="A21" s="521"/>
      <c r="B21" s="522" t="s">
        <v>195</v>
      </c>
      <c r="C21" s="518"/>
      <c r="D21" s="519"/>
      <c r="E21" s="509">
        <v>13834108160</v>
      </c>
      <c r="F21" s="523">
        <v>-9.852061788920807</v>
      </c>
      <c r="G21" s="524"/>
      <c r="H21" s="509">
        <v>12551702643</v>
      </c>
      <c r="I21" s="523">
        <v>1.253515384688586</v>
      </c>
      <c r="J21" s="505"/>
      <c r="K21" s="509">
        <v>478805307</v>
      </c>
      <c r="L21" s="523">
        <v>-3.1809648590956696</v>
      </c>
      <c r="M21" s="505"/>
      <c r="N21" s="509">
        <v>803600210</v>
      </c>
      <c r="O21" s="523">
        <v>-67.26888552156119</v>
      </c>
    </row>
    <row r="22" spans="1:15" s="520" customFormat="1" ht="14.25" customHeight="1">
      <c r="A22" s="521"/>
      <c r="B22" s="522" t="s">
        <v>139</v>
      </c>
      <c r="C22" s="518"/>
      <c r="D22" s="519"/>
      <c r="E22" s="509">
        <v>14757396649</v>
      </c>
      <c r="F22" s="523">
        <v>6.674000798039148</v>
      </c>
      <c r="G22" s="524"/>
      <c r="H22" s="509">
        <v>12630694678</v>
      </c>
      <c r="I22" s="523">
        <v>0.6293332247163663</v>
      </c>
      <c r="J22" s="505"/>
      <c r="K22" s="509">
        <v>487359699</v>
      </c>
      <c r="L22" s="523">
        <v>1.7866117762140865</v>
      </c>
      <c r="M22" s="505"/>
      <c r="N22" s="509">
        <v>1639342272</v>
      </c>
      <c r="O22" s="523">
        <v>103.9997316576112</v>
      </c>
    </row>
    <row r="23" spans="1:15" s="520" customFormat="1" ht="14.25" customHeight="1">
      <c r="A23" s="521"/>
      <c r="B23" s="522" t="s">
        <v>140</v>
      </c>
      <c r="C23" s="518"/>
      <c r="D23" s="519"/>
      <c r="E23" s="509">
        <v>14883850387</v>
      </c>
      <c r="F23" s="523">
        <v>0.8568837784038941</v>
      </c>
      <c r="G23" s="524"/>
      <c r="H23" s="509">
        <v>12735160289</v>
      </c>
      <c r="I23" s="523">
        <v>0.827077319681857</v>
      </c>
      <c r="J23" s="505"/>
      <c r="K23" s="509">
        <v>495362557</v>
      </c>
      <c r="L23" s="523">
        <v>1.642084484297901</v>
      </c>
      <c r="M23" s="505"/>
      <c r="N23" s="509">
        <v>1653327541</v>
      </c>
      <c r="O23" s="523">
        <v>0.8531024447346214</v>
      </c>
    </row>
    <row r="24" spans="1:15" s="520" customFormat="1" ht="14.25" customHeight="1">
      <c r="A24" s="521"/>
      <c r="B24" s="522" t="s">
        <v>196</v>
      </c>
      <c r="C24" s="518"/>
      <c r="D24" s="519"/>
      <c r="E24" s="509">
        <v>14881969345</v>
      </c>
      <c r="F24" s="523">
        <v>-0.012638141012510928</v>
      </c>
      <c r="G24" s="524"/>
      <c r="H24" s="509">
        <v>12733200215</v>
      </c>
      <c r="I24" s="523">
        <v>-0.015391043029844287</v>
      </c>
      <c r="J24" s="505"/>
      <c r="K24" s="509">
        <v>482270373</v>
      </c>
      <c r="L24" s="523">
        <v>-2.642949858642629</v>
      </c>
      <c r="M24" s="505"/>
      <c r="N24" s="509">
        <v>1666498757</v>
      </c>
      <c r="O24" s="523">
        <v>0.7966489200339266</v>
      </c>
    </row>
    <row r="25" spans="1:15" s="520" customFormat="1" ht="14.25" customHeight="1">
      <c r="A25" s="521"/>
      <c r="B25" s="522" t="s">
        <v>197</v>
      </c>
      <c r="C25" s="518"/>
      <c r="D25" s="519"/>
      <c r="E25" s="509">
        <v>23819918038</v>
      </c>
      <c r="F25" s="523">
        <v>60.05891079195742</v>
      </c>
      <c r="G25" s="524"/>
      <c r="H25" s="509">
        <v>21346638427</v>
      </c>
      <c r="I25" s="523">
        <v>67.64550989980644</v>
      </c>
      <c r="J25" s="505"/>
      <c r="K25" s="509">
        <v>564733377</v>
      </c>
      <c r="L25" s="523">
        <v>17.09891559106824</v>
      </c>
      <c r="M25" s="505"/>
      <c r="N25" s="509">
        <v>1908546234</v>
      </c>
      <c r="O25" s="523">
        <v>14.524311883420138</v>
      </c>
    </row>
    <row r="26" spans="1:15" s="520" customFormat="1" ht="14.25" customHeight="1">
      <c r="A26" s="605" t="s">
        <v>9</v>
      </c>
      <c r="B26" s="522" t="s">
        <v>40</v>
      </c>
      <c r="C26" s="518"/>
      <c r="D26" s="519"/>
      <c r="E26" s="509">
        <v>14989401696</v>
      </c>
      <c r="F26" s="523">
        <v>-37.07198457993284</v>
      </c>
      <c r="G26" s="524"/>
      <c r="H26" s="509">
        <v>12926264029</v>
      </c>
      <c r="I26" s="523">
        <v>-39.44590351682542</v>
      </c>
      <c r="J26" s="505"/>
      <c r="K26" s="509">
        <v>470345303</v>
      </c>
      <c r="L26" s="523">
        <v>-16.71374100489903</v>
      </c>
      <c r="M26" s="505"/>
      <c r="N26" s="509">
        <v>1592792364</v>
      </c>
      <c r="O26" s="523">
        <v>-16.54420859054756</v>
      </c>
    </row>
    <row r="27" spans="1:15" s="520" customFormat="1" ht="14.25" customHeight="1">
      <c r="A27" s="605"/>
      <c r="B27" s="522" t="s">
        <v>41</v>
      </c>
      <c r="C27" s="518"/>
      <c r="D27" s="519"/>
      <c r="E27" s="509">
        <v>13512607972</v>
      </c>
      <c r="F27" s="523">
        <v>-9.852252637902748</v>
      </c>
      <c r="G27" s="524"/>
      <c r="H27" s="509">
        <v>11788095746</v>
      </c>
      <c r="I27" s="523">
        <v>-8.805083049878338</v>
      </c>
      <c r="J27" s="505"/>
      <c r="K27" s="509">
        <v>475860313</v>
      </c>
      <c r="L27" s="523">
        <v>1.172544929187902</v>
      </c>
      <c r="M27" s="505"/>
      <c r="N27" s="509">
        <v>1248651913</v>
      </c>
      <c r="O27" s="523">
        <v>-21.606108792219192</v>
      </c>
    </row>
    <row r="28" spans="1:15" s="520" customFormat="1" ht="14.25" customHeight="1">
      <c r="A28" s="605"/>
      <c r="B28" s="522" t="s">
        <v>313</v>
      </c>
      <c r="C28" s="518"/>
      <c r="D28" s="519"/>
      <c r="E28" s="509">
        <v>15521512664</v>
      </c>
      <c r="F28" s="523">
        <v>14.866890952233124</v>
      </c>
      <c r="G28" s="524"/>
      <c r="H28" s="509">
        <v>13451448097</v>
      </c>
      <c r="I28" s="523">
        <v>14.110441472825809</v>
      </c>
      <c r="J28" s="505"/>
      <c r="K28" s="509">
        <v>527879636</v>
      </c>
      <c r="L28" s="523">
        <v>10.931637200852261</v>
      </c>
      <c r="M28" s="505"/>
      <c r="N28" s="509">
        <v>1542184931</v>
      </c>
      <c r="O28" s="523">
        <v>23.50799409699058</v>
      </c>
    </row>
    <row r="29" spans="1:15" s="520" customFormat="1" ht="14.25" customHeight="1">
      <c r="A29" s="605"/>
      <c r="B29" s="522" t="s">
        <v>42</v>
      </c>
      <c r="C29" s="518"/>
      <c r="D29" s="519"/>
      <c r="E29" s="509">
        <v>15898484694</v>
      </c>
      <c r="F29" s="523">
        <v>2.428706777235279</v>
      </c>
      <c r="G29" s="524"/>
      <c r="H29" s="509">
        <v>13184426140</v>
      </c>
      <c r="I29" s="523">
        <v>-1.9850796365898482</v>
      </c>
      <c r="J29" s="505"/>
      <c r="K29" s="509">
        <v>527495105</v>
      </c>
      <c r="L29" s="523">
        <v>-0.07284444668367307</v>
      </c>
      <c r="M29" s="505"/>
      <c r="N29" s="509">
        <v>2186563449</v>
      </c>
      <c r="O29" s="523">
        <v>41.783479078748684</v>
      </c>
    </row>
    <row r="30" spans="1:15" s="520" customFormat="1" ht="14.25" customHeight="1">
      <c r="A30" s="605"/>
      <c r="B30" s="522" t="s">
        <v>43</v>
      </c>
      <c r="C30" s="518"/>
      <c r="D30" s="519"/>
      <c r="E30" s="509">
        <v>15387311341</v>
      </c>
      <c r="F30" s="523">
        <v>-3.2152331674282997</v>
      </c>
      <c r="G30" s="524"/>
      <c r="H30" s="509">
        <v>13168412078</v>
      </c>
      <c r="I30" s="523">
        <v>-0.12146195693277795</v>
      </c>
      <c r="J30" s="505"/>
      <c r="K30" s="509">
        <v>525106626</v>
      </c>
      <c r="L30" s="523">
        <v>-0.45279642926734365</v>
      </c>
      <c r="M30" s="505"/>
      <c r="N30" s="509">
        <v>1693792637</v>
      </c>
      <c r="O30" s="523">
        <v>-22.53631433496078</v>
      </c>
    </row>
    <row r="31" spans="1:15" s="520" customFormat="1" ht="14.25" customHeight="1">
      <c r="A31" s="605"/>
      <c r="B31" s="522" t="s">
        <v>44</v>
      </c>
      <c r="C31" s="518"/>
      <c r="D31" s="519"/>
      <c r="E31" s="509">
        <v>15595127380</v>
      </c>
      <c r="F31" s="523">
        <v>1.3505675838654696</v>
      </c>
      <c r="G31" s="524"/>
      <c r="H31" s="509">
        <v>13345633658</v>
      </c>
      <c r="I31" s="523">
        <v>1.3458082793146975</v>
      </c>
      <c r="J31" s="505"/>
      <c r="K31" s="509">
        <v>527346897</v>
      </c>
      <c r="L31" s="523">
        <v>0.42663163804754767</v>
      </c>
      <c r="M31" s="505"/>
      <c r="N31" s="509">
        <v>1722146825</v>
      </c>
      <c r="O31" s="523">
        <v>1.674005860021932</v>
      </c>
    </row>
    <row r="32" spans="1:15" s="520" customFormat="1" ht="14.25" customHeight="1">
      <c r="A32" s="605"/>
      <c r="B32" s="522" t="s">
        <v>45</v>
      </c>
      <c r="C32" s="518"/>
      <c r="D32" s="519"/>
      <c r="E32" s="509">
        <v>15796548651</v>
      </c>
      <c r="F32" s="523">
        <v>1.2915654107340746</v>
      </c>
      <c r="G32" s="524"/>
      <c r="H32" s="509">
        <v>13455613426</v>
      </c>
      <c r="I32" s="523">
        <v>0.8240880187361688</v>
      </c>
      <c r="J32" s="505"/>
      <c r="K32" s="509">
        <v>547701424</v>
      </c>
      <c r="L32" s="523">
        <v>3.8597983823919213</v>
      </c>
      <c r="M32" s="505"/>
      <c r="N32" s="509">
        <v>1793233801</v>
      </c>
      <c r="O32" s="523">
        <v>4.1278115761122836</v>
      </c>
    </row>
    <row r="33" spans="1:15" s="520" customFormat="1" ht="14.25" customHeight="1">
      <c r="A33" s="605"/>
      <c r="B33" s="522" t="s">
        <v>195</v>
      </c>
      <c r="C33" s="518"/>
      <c r="D33" s="519"/>
      <c r="E33" s="509">
        <v>15761012840</v>
      </c>
      <c r="F33" s="523">
        <v>-0.22495933627723064</v>
      </c>
      <c r="G33" s="524"/>
      <c r="H33" s="509">
        <v>13609327388</v>
      </c>
      <c r="I33" s="523">
        <v>1.1423779588003224</v>
      </c>
      <c r="J33" s="505"/>
      <c r="K33" s="509">
        <v>530854104</v>
      </c>
      <c r="L33" s="523">
        <v>-3.076004418056799</v>
      </c>
      <c r="M33" s="505"/>
      <c r="N33" s="509">
        <v>1620831348</v>
      </c>
      <c r="O33" s="523">
        <v>-9.614053276480705</v>
      </c>
    </row>
    <row r="34" spans="1:15" s="520" customFormat="1" ht="14.25" customHeight="1">
      <c r="A34" s="605"/>
      <c r="B34" s="522" t="s">
        <v>139</v>
      </c>
      <c r="C34" s="518"/>
      <c r="D34" s="519"/>
      <c r="E34" s="509">
        <v>15664161656</v>
      </c>
      <c r="F34" s="523">
        <v>-0.614498477878278</v>
      </c>
      <c r="G34" s="524"/>
      <c r="H34" s="509">
        <v>13485811927</v>
      </c>
      <c r="I34" s="523">
        <v>-0.9075794672182669</v>
      </c>
      <c r="J34" s="505"/>
      <c r="K34" s="509">
        <v>547519710</v>
      </c>
      <c r="L34" s="523">
        <v>3.1393947742749395</v>
      </c>
      <c r="M34" s="505"/>
      <c r="N34" s="509">
        <v>1630830019</v>
      </c>
      <c r="O34" s="523">
        <v>0.6168853417314324</v>
      </c>
    </row>
    <row r="35" spans="1:15" s="520" customFormat="1" ht="14.25" customHeight="1">
      <c r="A35" s="605"/>
      <c r="B35" s="522" t="s">
        <v>140</v>
      </c>
      <c r="C35" s="518"/>
      <c r="D35" s="519"/>
      <c r="E35" s="509">
        <v>16042570908</v>
      </c>
      <c r="F35" s="523">
        <v>2.4157644712192727</v>
      </c>
      <c r="G35" s="524"/>
      <c r="H35" s="509">
        <v>13747174422</v>
      </c>
      <c r="I35" s="523">
        <v>1.938055316318965</v>
      </c>
      <c r="J35" s="505"/>
      <c r="K35" s="509">
        <v>547885419</v>
      </c>
      <c r="L35" s="523">
        <v>0.06679375980820357</v>
      </c>
      <c r="M35" s="505"/>
      <c r="N35" s="509">
        <v>1747511067</v>
      </c>
      <c r="O35" s="523">
        <v>7.154703227228243</v>
      </c>
    </row>
    <row r="36" spans="1:15" s="520" customFormat="1" ht="14.25" customHeight="1">
      <c r="A36" s="1035"/>
      <c r="B36" s="1068" t="s">
        <v>196</v>
      </c>
      <c r="C36" s="1036"/>
      <c r="D36" s="898"/>
      <c r="E36" s="914">
        <v>16443075940</v>
      </c>
      <c r="F36" s="1037">
        <v>2.4965140207064973</v>
      </c>
      <c r="G36" s="398"/>
      <c r="H36" s="914">
        <v>14028027924</v>
      </c>
      <c r="I36" s="1037">
        <v>2.042990751252427</v>
      </c>
      <c r="J36" s="132"/>
      <c r="K36" s="914">
        <v>556526588</v>
      </c>
      <c r="L36" s="1037">
        <v>1.5771854297148113</v>
      </c>
      <c r="M36" s="132"/>
      <c r="N36" s="914">
        <v>1858521428</v>
      </c>
      <c r="O36" s="1037">
        <v>6.352484004039782</v>
      </c>
    </row>
    <row r="37" spans="1:15" s="73" customFormat="1" ht="15" customHeight="1">
      <c r="A37" s="569"/>
      <c r="B37" s="852" t="s">
        <v>748</v>
      </c>
      <c r="C37" s="598"/>
      <c r="D37" s="111"/>
      <c r="E37" s="599">
        <v>170611815742</v>
      </c>
      <c r="F37" s="339">
        <v>8.961743926961274</v>
      </c>
      <c r="G37" s="398"/>
      <c r="H37" s="599">
        <v>146190234835</v>
      </c>
      <c r="I37" s="339">
        <v>9.18691652442918</v>
      </c>
      <c r="J37" s="132"/>
      <c r="K37" s="599">
        <v>5784521125</v>
      </c>
      <c r="L37" s="339">
        <v>11.620378328898617</v>
      </c>
      <c r="M37" s="132"/>
      <c r="N37" s="599">
        <v>18637059782</v>
      </c>
      <c r="O37" s="339">
        <v>6.452729216758257</v>
      </c>
    </row>
    <row r="38" spans="1:15" ht="11.25" customHeight="1">
      <c r="A38" s="14" t="s">
        <v>367</v>
      </c>
      <c r="B38" s="72"/>
      <c r="C38" s="73"/>
      <c r="D38" s="74"/>
      <c r="E38" s="566"/>
      <c r="F38" s="566"/>
      <c r="G38" s="566" t="e">
        <f>SUM(#REF!)</f>
        <v>#REF!</v>
      </c>
      <c r="H38" s="566"/>
      <c r="I38" s="566"/>
      <c r="J38" s="566" t="e">
        <f>SUM(#REF!)</f>
        <v>#REF!</v>
      </c>
      <c r="K38" s="566"/>
      <c r="L38" s="566"/>
      <c r="M38" s="566"/>
      <c r="N38" s="566"/>
      <c r="O38" s="566"/>
    </row>
    <row r="39" ht="11.25" customHeight="1">
      <c r="A39" s="9" t="s">
        <v>368</v>
      </c>
    </row>
    <row r="40" ht="11.25" customHeight="1">
      <c r="A40" s="642" t="s">
        <v>732</v>
      </c>
    </row>
    <row r="41" spans="1:17" ht="12.75" customHeight="1">
      <c r="A41" s="642" t="s">
        <v>29</v>
      </c>
      <c r="H41" s="348"/>
      <c r="N41" s="568"/>
      <c r="O41" s="565"/>
      <c r="Q41" s="402"/>
    </row>
    <row r="42" spans="1:26" ht="9" customHeight="1">
      <c r="A42" s="642"/>
      <c r="C42" s="401"/>
      <c r="E42" s="560"/>
      <c r="F42" s="560"/>
      <c r="G42" s="560"/>
      <c r="H42" s="560"/>
      <c r="I42" s="560"/>
      <c r="J42" s="560"/>
      <c r="K42" s="560"/>
      <c r="L42" s="560"/>
      <c r="M42" s="560"/>
      <c r="N42" s="560"/>
      <c r="Q42" s="403"/>
      <c r="R42" s="6" t="s">
        <v>369</v>
      </c>
      <c r="S42" s="6"/>
      <c r="T42" s="1276" t="s">
        <v>567</v>
      </c>
      <c r="U42" s="1276"/>
      <c r="V42" s="159"/>
      <c r="W42" s="159"/>
      <c r="X42" s="159"/>
      <c r="Y42" s="159"/>
      <c r="Z42" s="159"/>
    </row>
    <row r="43" spans="1:26" ht="9" customHeight="1">
      <c r="A43" s="642"/>
      <c r="C43" s="401"/>
      <c r="E43" s="560"/>
      <c r="H43" s="568"/>
      <c r="I43" s="554"/>
      <c r="K43" s="567"/>
      <c r="Q43" s="403"/>
      <c r="R43" s="6"/>
      <c r="S43" s="6"/>
      <c r="T43" s="404"/>
      <c r="U43" s="404"/>
      <c r="V43" s="159"/>
      <c r="W43" s="159"/>
      <c r="X43" s="159"/>
      <c r="Y43" s="159"/>
      <c r="Z43" s="159"/>
    </row>
    <row r="44" spans="3:26" ht="12.75" customHeight="1">
      <c r="C44" s="401"/>
      <c r="E44" s="560"/>
      <c r="H44" s="568"/>
      <c r="I44" s="554"/>
      <c r="K44" s="567"/>
      <c r="Q44" s="403"/>
      <c r="R44" s="6"/>
      <c r="S44" s="6"/>
      <c r="T44" s="404"/>
      <c r="U44" s="404"/>
      <c r="V44" s="159"/>
      <c r="W44" s="159"/>
      <c r="X44" s="159"/>
      <c r="Y44" s="159"/>
      <c r="Z44" s="159"/>
    </row>
    <row r="45" spans="1:26" ht="12.75">
      <c r="A45" s="64" t="str">
        <f>A1</f>
        <v>Boletim Estatístico da Previdência Social - Vol. 14 Nº 11</v>
      </c>
      <c r="B45" s="159"/>
      <c r="C45" s="159"/>
      <c r="D45" s="159"/>
      <c r="E45" s="159"/>
      <c r="F45" s="159"/>
      <c r="G45" s="159"/>
      <c r="H45" s="159"/>
      <c r="I45" s="159"/>
      <c r="J45" s="159"/>
      <c r="K45" s="360"/>
      <c r="M45" s="159"/>
      <c r="O45" s="162" t="str">
        <f>O1</f>
        <v>Novembro/2009</v>
      </c>
      <c r="Q45" s="159"/>
      <c r="R45" s="329" t="s">
        <v>370</v>
      </c>
      <c r="S45" s="395"/>
      <c r="T45" s="329" t="s">
        <v>370</v>
      </c>
      <c r="U45" s="159"/>
      <c r="V45" s="159"/>
      <c r="W45" s="359" t="s">
        <v>562</v>
      </c>
      <c r="X45" s="201" t="s">
        <v>563</v>
      </c>
      <c r="Y45" s="201" t="s">
        <v>564</v>
      </c>
      <c r="Z45" s="359" t="s">
        <v>568</v>
      </c>
    </row>
    <row r="46" spans="1:28" ht="12.75">
      <c r="A46" s="159"/>
      <c r="B46" s="159"/>
      <c r="C46" s="159"/>
      <c r="D46" s="159"/>
      <c r="E46" s="159"/>
      <c r="F46" s="159"/>
      <c r="G46" s="159"/>
      <c r="H46" s="159"/>
      <c r="I46" s="159"/>
      <c r="J46" s="159"/>
      <c r="K46" s="159"/>
      <c r="L46" s="159"/>
      <c r="M46" s="159"/>
      <c r="Q46" s="596" t="str">
        <f>'02'!U48</f>
        <v>Dez/2008</v>
      </c>
      <c r="R46" s="360">
        <f aca="true" t="shared" si="0" ref="R46:R56">E25/1000</f>
        <v>23819918.038</v>
      </c>
      <c r="S46" s="491" t="str">
        <f aca="true" t="shared" si="1" ref="S46:S57">Q46</f>
        <v>Dez/2008</v>
      </c>
      <c r="T46" s="360">
        <f aca="true" t="shared" si="2" ref="T46:T56">K25/1000</f>
        <v>564733.377</v>
      </c>
      <c r="U46" s="159"/>
      <c r="V46" s="405" t="s">
        <v>556</v>
      </c>
      <c r="W46" s="360">
        <v>4151572657</v>
      </c>
      <c r="X46" s="489">
        <v>1598.24</v>
      </c>
      <c r="Y46" s="490">
        <f aca="true" t="shared" si="3" ref="Y46:Y109">$X$164/X46</f>
        <v>1.933426769446391</v>
      </c>
      <c r="Z46" s="360">
        <f aca="true" t="shared" si="4" ref="Z46:Z109">Y46*W46</f>
        <v>8026761710.34548</v>
      </c>
      <c r="AB46" s="592"/>
    </row>
    <row r="47" spans="1:28" ht="12.75">
      <c r="A47" s="159"/>
      <c r="B47" s="159"/>
      <c r="C47" s="159"/>
      <c r="D47" s="159"/>
      <c r="E47" s="159"/>
      <c r="F47" s="159"/>
      <c r="G47" s="159"/>
      <c r="H47" s="159"/>
      <c r="I47" s="159"/>
      <c r="J47" s="159"/>
      <c r="K47" s="159"/>
      <c r="L47" s="159"/>
      <c r="M47" s="159"/>
      <c r="Q47" s="596" t="str">
        <f>'02'!U49</f>
        <v>Jan/2009</v>
      </c>
      <c r="R47" s="360">
        <f t="shared" si="0"/>
        <v>14989401.696</v>
      </c>
      <c r="S47" s="491" t="str">
        <f t="shared" si="1"/>
        <v>Jan/2009</v>
      </c>
      <c r="T47" s="360">
        <f t="shared" si="2"/>
        <v>470345.303</v>
      </c>
      <c r="U47" s="159"/>
      <c r="V47" s="159" t="s">
        <v>41</v>
      </c>
      <c r="W47" s="360">
        <v>4233053559</v>
      </c>
      <c r="X47" s="489">
        <v>1599.04</v>
      </c>
      <c r="Y47" s="490">
        <f t="shared" si="3"/>
        <v>1.9324594756854112</v>
      </c>
      <c r="Z47" s="360">
        <f t="shared" si="4"/>
        <v>8180204461.173404</v>
      </c>
      <c r="AB47" s="592"/>
    </row>
    <row r="48" spans="1:28" ht="12.75">
      <c r="A48" s="159"/>
      <c r="B48" s="159"/>
      <c r="C48" s="159"/>
      <c r="D48" s="159"/>
      <c r="E48" s="159"/>
      <c r="F48" s="159"/>
      <c r="G48" s="159"/>
      <c r="H48" s="159"/>
      <c r="I48" s="159"/>
      <c r="J48" s="159"/>
      <c r="K48" s="159"/>
      <c r="L48" s="159"/>
      <c r="M48" s="159"/>
      <c r="Q48" s="596" t="str">
        <f>'02'!U50</f>
        <v>Fev</v>
      </c>
      <c r="R48" s="360">
        <f t="shared" si="0"/>
        <v>13512607.972</v>
      </c>
      <c r="S48" s="491" t="str">
        <f t="shared" si="1"/>
        <v>Fev</v>
      </c>
      <c r="T48" s="360">
        <f t="shared" si="2"/>
        <v>475860.313</v>
      </c>
      <c r="U48" s="159"/>
      <c r="V48" s="159" t="s">
        <v>313</v>
      </c>
      <c r="W48" s="360">
        <v>4191088666</v>
      </c>
      <c r="X48" s="489">
        <v>1601.12</v>
      </c>
      <c r="Y48" s="490">
        <f t="shared" si="3"/>
        <v>1.9299490356750275</v>
      </c>
      <c r="Z48" s="360">
        <f t="shared" si="4"/>
        <v>8088587529.375237</v>
      </c>
      <c r="AB48" s="592"/>
    </row>
    <row r="49" spans="1:28" ht="12.75">
      <c r="A49" s="159"/>
      <c r="B49" s="159"/>
      <c r="C49" s="159"/>
      <c r="D49" s="159"/>
      <c r="E49" s="159"/>
      <c r="F49" s="159"/>
      <c r="G49" s="159"/>
      <c r="H49" s="159"/>
      <c r="I49" s="159"/>
      <c r="J49" s="159"/>
      <c r="K49" s="159"/>
      <c r="L49" s="159"/>
      <c r="M49" s="159"/>
      <c r="Q49" s="596" t="str">
        <f>'02'!U51</f>
        <v>Mar</v>
      </c>
      <c r="R49" s="360">
        <f t="shared" si="0"/>
        <v>15521512.664</v>
      </c>
      <c r="S49" s="491" t="str">
        <f t="shared" si="1"/>
        <v>Mar</v>
      </c>
      <c r="T49" s="360">
        <f t="shared" si="2"/>
        <v>527879.636</v>
      </c>
      <c r="U49" s="159"/>
      <c r="V49" s="159" t="s">
        <v>42</v>
      </c>
      <c r="W49" s="360">
        <v>4283607596</v>
      </c>
      <c r="X49" s="489">
        <v>1602.56</v>
      </c>
      <c r="Y49" s="490">
        <f t="shared" si="3"/>
        <v>1.9282148562300319</v>
      </c>
      <c r="Z49" s="360">
        <f t="shared" si="4"/>
        <v>8259715804.867012</v>
      </c>
      <c r="AB49" s="592"/>
    </row>
    <row r="50" spans="1:28" ht="12.75">
      <c r="A50" s="159"/>
      <c r="B50" s="159"/>
      <c r="C50" s="159"/>
      <c r="D50" s="159"/>
      <c r="E50" s="159"/>
      <c r="F50" s="159"/>
      <c r="G50" s="159"/>
      <c r="H50" s="159"/>
      <c r="I50" s="159"/>
      <c r="J50" s="159"/>
      <c r="K50" s="159"/>
      <c r="L50" s="159"/>
      <c r="M50" s="159"/>
      <c r="Q50" s="596" t="str">
        <f>'02'!U52</f>
        <v>Abr</v>
      </c>
      <c r="R50" s="360">
        <f t="shared" si="0"/>
        <v>15898484.694</v>
      </c>
      <c r="S50" s="491" t="str">
        <f t="shared" si="1"/>
        <v>Abr</v>
      </c>
      <c r="T50" s="360">
        <f t="shared" si="2"/>
        <v>527495.105</v>
      </c>
      <c r="U50" s="159"/>
      <c r="V50" s="159" t="s">
        <v>43</v>
      </c>
      <c r="W50" s="360">
        <v>4498792781</v>
      </c>
      <c r="X50" s="489">
        <v>1601.76</v>
      </c>
      <c r="Y50" s="490">
        <f t="shared" si="3"/>
        <v>1.9291779043052641</v>
      </c>
      <c r="Z50" s="360">
        <f t="shared" si="4"/>
        <v>8678971629.15323</v>
      </c>
      <c r="AB50" s="592"/>
    </row>
    <row r="51" spans="1:28" ht="12.75">
      <c r="A51" s="159"/>
      <c r="B51" s="159"/>
      <c r="C51" s="159"/>
      <c r="D51" s="159"/>
      <c r="E51" s="159"/>
      <c r="F51" s="159"/>
      <c r="G51" s="159"/>
      <c r="H51" s="159"/>
      <c r="I51" s="159"/>
      <c r="J51" s="159"/>
      <c r="K51" s="159"/>
      <c r="L51" s="159"/>
      <c r="M51" s="159"/>
      <c r="Q51" s="596" t="str">
        <f>'02'!U53</f>
        <v>Mai</v>
      </c>
      <c r="R51" s="360">
        <f t="shared" si="0"/>
        <v>15387311.341</v>
      </c>
      <c r="S51" s="491" t="str">
        <f t="shared" si="1"/>
        <v>Mai</v>
      </c>
      <c r="T51" s="360">
        <f t="shared" si="2"/>
        <v>525106.626</v>
      </c>
      <c r="U51" s="159"/>
      <c r="V51" s="159" t="s">
        <v>44</v>
      </c>
      <c r="W51" s="360">
        <v>4416823014</v>
      </c>
      <c r="X51" s="489">
        <v>1606.57</v>
      </c>
      <c r="Y51" s="490">
        <f t="shared" si="3"/>
        <v>1.9234020304126183</v>
      </c>
      <c r="Z51" s="360">
        <f t="shared" si="4"/>
        <v>8495326353.1007805</v>
      </c>
      <c r="AB51" s="593"/>
    </row>
    <row r="52" spans="1:28" ht="12.75">
      <c r="A52" s="159"/>
      <c r="B52" s="159"/>
      <c r="C52" s="159"/>
      <c r="D52" s="159"/>
      <c r="E52" s="159"/>
      <c r="F52" s="159"/>
      <c r="G52" s="159"/>
      <c r="H52" s="159"/>
      <c r="I52" s="159"/>
      <c r="J52" s="159"/>
      <c r="K52" s="159"/>
      <c r="L52" s="159"/>
      <c r="M52" s="159"/>
      <c r="Q52" s="596" t="str">
        <f>'02'!U54</f>
        <v>Jun</v>
      </c>
      <c r="R52" s="360">
        <f t="shared" si="0"/>
        <v>15595127.38</v>
      </c>
      <c r="S52" s="491" t="str">
        <f t="shared" si="1"/>
        <v>Jun</v>
      </c>
      <c r="T52" s="360">
        <f t="shared" si="2"/>
        <v>527346.897</v>
      </c>
      <c r="U52" s="159"/>
      <c r="V52" s="159" t="s">
        <v>45</v>
      </c>
      <c r="W52" s="360">
        <v>4710544978</v>
      </c>
      <c r="X52" s="489">
        <v>1628.9</v>
      </c>
      <c r="Y52" s="490">
        <f t="shared" si="3"/>
        <v>1.8970348087666522</v>
      </c>
      <c r="Z52" s="360">
        <f t="shared" si="4"/>
        <v>8936067791.526943</v>
      </c>
      <c r="AB52" s="594"/>
    </row>
    <row r="53" spans="1:28" ht="12.75">
      <c r="A53" s="159"/>
      <c r="B53" s="159"/>
      <c r="C53" s="159"/>
      <c r="D53" s="159"/>
      <c r="E53" s="159"/>
      <c r="F53" s="159"/>
      <c r="G53" s="159"/>
      <c r="H53" s="159"/>
      <c r="I53" s="159"/>
      <c r="J53" s="159"/>
      <c r="K53" s="159"/>
      <c r="L53" s="159"/>
      <c r="M53" s="159"/>
      <c r="Q53" s="596" t="str">
        <f>'02'!U55</f>
        <v>Jul</v>
      </c>
      <c r="R53" s="360">
        <f t="shared" si="0"/>
        <v>15796548.651</v>
      </c>
      <c r="S53" s="491" t="str">
        <f t="shared" si="1"/>
        <v>Jul</v>
      </c>
      <c r="T53" s="360">
        <f t="shared" si="2"/>
        <v>547701.424</v>
      </c>
      <c r="U53" s="159"/>
      <c r="V53" s="159" t="s">
        <v>195</v>
      </c>
      <c r="W53" s="360">
        <v>4742261921</v>
      </c>
      <c r="X53" s="489">
        <v>1648.61</v>
      </c>
      <c r="Y53" s="490">
        <f t="shared" si="3"/>
        <v>1.8743547594640335</v>
      </c>
      <c r="Z53" s="360">
        <f t="shared" si="4"/>
        <v>8888681202.2514</v>
      </c>
      <c r="AB53" s="594"/>
    </row>
    <row r="54" spans="1:28" ht="12.75">
      <c r="A54" s="159"/>
      <c r="B54" s="159"/>
      <c r="C54" s="159"/>
      <c r="D54" s="159"/>
      <c r="E54" s="159"/>
      <c r="F54" s="159"/>
      <c r="G54" s="159"/>
      <c r="H54" s="159"/>
      <c r="I54" s="159"/>
      <c r="J54" s="159"/>
      <c r="K54" s="159"/>
      <c r="L54" s="159"/>
      <c r="M54" s="159"/>
      <c r="Q54" s="596" t="str">
        <f>'02'!U56</f>
        <v>Ago</v>
      </c>
      <c r="R54" s="360">
        <f t="shared" si="0"/>
        <v>15761012.84</v>
      </c>
      <c r="S54" s="491" t="str">
        <f t="shared" si="1"/>
        <v>Ago</v>
      </c>
      <c r="T54" s="360">
        <f t="shared" si="2"/>
        <v>530854.104</v>
      </c>
      <c r="U54" s="159"/>
      <c r="V54" s="159" t="s">
        <v>139</v>
      </c>
      <c r="W54" s="360">
        <v>4574856088</v>
      </c>
      <c r="X54" s="489">
        <v>1655.7</v>
      </c>
      <c r="Y54" s="490">
        <f t="shared" si="3"/>
        <v>1.866328441142719</v>
      </c>
      <c r="Z54" s="360">
        <f t="shared" si="4"/>
        <v>8538184031.169318</v>
      </c>
      <c r="AB54" s="594"/>
    </row>
    <row r="55" spans="1:28" ht="12.75">
      <c r="A55" s="159"/>
      <c r="B55" s="159"/>
      <c r="C55" s="159"/>
      <c r="D55" s="159"/>
      <c r="E55" s="159"/>
      <c r="F55" s="159"/>
      <c r="G55" s="159"/>
      <c r="H55" s="159"/>
      <c r="I55" s="159"/>
      <c r="J55" s="159"/>
      <c r="K55" s="159"/>
      <c r="L55" s="159"/>
      <c r="M55" s="159"/>
      <c r="Q55" s="596" t="str">
        <f>'02'!U57</f>
        <v>Set</v>
      </c>
      <c r="R55" s="360">
        <f t="shared" si="0"/>
        <v>15664161.656</v>
      </c>
      <c r="S55" s="491" t="str">
        <f t="shared" si="1"/>
        <v>Set</v>
      </c>
      <c r="T55" s="360">
        <f t="shared" si="2"/>
        <v>547519.71</v>
      </c>
      <c r="U55" s="159"/>
      <c r="V55" s="159" t="s">
        <v>140</v>
      </c>
      <c r="W55" s="360">
        <v>4861145824</v>
      </c>
      <c r="X55" s="489">
        <v>1658.35</v>
      </c>
      <c r="Y55" s="490">
        <f t="shared" si="3"/>
        <v>1.8633460970241507</v>
      </c>
      <c r="Z55" s="360">
        <f t="shared" si="4"/>
        <v>9057997098.215649</v>
      </c>
      <c r="AB55" s="594"/>
    </row>
    <row r="56" spans="1:28" ht="12.75">
      <c r="A56" s="159"/>
      <c r="B56" s="159"/>
      <c r="C56" s="159"/>
      <c r="D56" s="159"/>
      <c r="E56" s="159"/>
      <c r="F56" s="159"/>
      <c r="G56" s="159"/>
      <c r="H56" s="159"/>
      <c r="I56" s="159"/>
      <c r="J56" s="159"/>
      <c r="K56" s="159"/>
      <c r="L56" s="159"/>
      <c r="M56" s="159"/>
      <c r="Q56" s="596" t="str">
        <f>'02'!U58</f>
        <v>Out</v>
      </c>
      <c r="R56" s="360">
        <f t="shared" si="0"/>
        <v>16042570.908</v>
      </c>
      <c r="S56" s="491" t="str">
        <f t="shared" si="1"/>
        <v>Out</v>
      </c>
      <c r="T56" s="360">
        <f t="shared" si="2"/>
        <v>547885.419</v>
      </c>
      <c r="U56" s="159"/>
      <c r="V56" s="159" t="s">
        <v>196</v>
      </c>
      <c r="W56" s="360">
        <v>4801687550</v>
      </c>
      <c r="X56" s="489">
        <v>1663.16</v>
      </c>
      <c r="Y56" s="490">
        <f t="shared" si="3"/>
        <v>1.8579571418264027</v>
      </c>
      <c r="Z56" s="360">
        <f t="shared" si="4"/>
        <v>8921329676.341423</v>
      </c>
      <c r="AB56" s="594"/>
    </row>
    <row r="57" spans="1:28" ht="12.75">
      <c r="A57" s="159"/>
      <c r="B57" s="159"/>
      <c r="C57" s="159"/>
      <c r="D57" s="159"/>
      <c r="E57" s="159"/>
      <c r="F57" s="159"/>
      <c r="G57" s="159"/>
      <c r="H57" s="159"/>
      <c r="I57" s="159"/>
      <c r="J57" s="159"/>
      <c r="K57" s="159"/>
      <c r="L57" s="159"/>
      <c r="M57" s="159"/>
      <c r="Q57" s="596" t="str">
        <f>'02'!U59</f>
        <v>Nov</v>
      </c>
      <c r="R57" s="360">
        <f>E36/1000</f>
        <v>16443075.94</v>
      </c>
      <c r="S57" s="491" t="str">
        <f t="shared" si="1"/>
        <v>Nov</v>
      </c>
      <c r="T57" s="360">
        <f>K36/1000</f>
        <v>556526.588</v>
      </c>
      <c r="U57" s="159"/>
      <c r="V57" s="159" t="s">
        <v>197</v>
      </c>
      <c r="W57" s="360">
        <v>7691299820</v>
      </c>
      <c r="X57" s="489">
        <v>1672.31</v>
      </c>
      <c r="Y57" s="490">
        <f t="shared" si="3"/>
        <v>1.8477913783927622</v>
      </c>
      <c r="Z57" s="360">
        <f t="shared" si="4"/>
        <v>14211917496.029804</v>
      </c>
      <c r="AB57" s="594"/>
    </row>
    <row r="58" spans="1:28" ht="12.75">
      <c r="A58" s="159"/>
      <c r="B58" s="159"/>
      <c r="C58" s="159"/>
      <c r="D58" s="159"/>
      <c r="E58" s="159"/>
      <c r="F58" s="159"/>
      <c r="G58" s="159"/>
      <c r="H58" s="159"/>
      <c r="I58" s="159"/>
      <c r="J58" s="159"/>
      <c r="K58" s="159"/>
      <c r="L58" s="159"/>
      <c r="M58" s="159"/>
      <c r="S58" s="159"/>
      <c r="T58" s="159"/>
      <c r="U58" s="159"/>
      <c r="V58" s="405" t="s">
        <v>557</v>
      </c>
      <c r="W58" s="360">
        <v>4442858943</v>
      </c>
      <c r="X58" s="489">
        <v>1685.19</v>
      </c>
      <c r="Y58" s="490">
        <f t="shared" si="3"/>
        <v>1.833668607100683</v>
      </c>
      <c r="Z58" s="360">
        <f t="shared" si="4"/>
        <v>8146730969.555622</v>
      </c>
      <c r="AB58" s="594"/>
    </row>
    <row r="59" spans="1:28" ht="12.75">
      <c r="A59" s="159"/>
      <c r="B59" s="159"/>
      <c r="C59" s="159"/>
      <c r="D59" s="159"/>
      <c r="E59" s="159"/>
      <c r="F59" s="159"/>
      <c r="G59" s="159"/>
      <c r="H59" s="159"/>
      <c r="I59" s="159"/>
      <c r="J59" s="159"/>
      <c r="K59" s="159"/>
      <c r="L59" s="159"/>
      <c r="M59" s="159"/>
      <c r="Q59" s="405"/>
      <c r="R59" s="159" t="s">
        <v>569</v>
      </c>
      <c r="S59" s="159"/>
      <c r="T59" s="159"/>
      <c r="U59" s="159"/>
      <c r="V59" s="159" t="s">
        <v>41</v>
      </c>
      <c r="W59" s="360">
        <v>4837965994</v>
      </c>
      <c r="X59" s="489">
        <v>1693.45</v>
      </c>
      <c r="Y59" s="490">
        <f t="shared" si="3"/>
        <v>1.8247246744810888</v>
      </c>
      <c r="Z59" s="360">
        <f t="shared" si="4"/>
        <v>8827955923.552227</v>
      </c>
      <c r="AB59" s="594"/>
    </row>
    <row r="60" spans="1:28" ht="12.75">
      <c r="A60" s="159"/>
      <c r="B60" s="159"/>
      <c r="C60" s="159"/>
      <c r="D60" s="159"/>
      <c r="E60" s="159"/>
      <c r="F60" s="159"/>
      <c r="G60" s="159"/>
      <c r="H60" s="159"/>
      <c r="I60" s="159"/>
      <c r="J60" s="159"/>
      <c r="K60" s="159"/>
      <c r="L60" s="159"/>
      <c r="M60" s="159"/>
      <c r="Q60" s="491" t="s">
        <v>565</v>
      </c>
      <c r="R60" s="360">
        <f>SUM(Z46:Z57)/1000</f>
        <v>108283744.78354967</v>
      </c>
      <c r="S60" s="159"/>
      <c r="T60" s="159"/>
      <c r="U60" s="159"/>
      <c r="V60" s="159" t="s">
        <v>313</v>
      </c>
      <c r="W60" s="360">
        <v>5118036454</v>
      </c>
      <c r="X60" s="489">
        <v>1701.58</v>
      </c>
      <c r="Y60" s="490">
        <f t="shared" si="3"/>
        <v>1.8160063000270337</v>
      </c>
      <c r="Z60" s="360">
        <f t="shared" si="4"/>
        <v>9294386444.23202</v>
      </c>
      <c r="AB60" s="594"/>
    </row>
    <row r="61" spans="1:28" ht="12.75">
      <c r="A61" s="159"/>
      <c r="B61" s="159"/>
      <c r="C61" s="159"/>
      <c r="D61" s="159"/>
      <c r="E61" s="159"/>
      <c r="F61" s="159"/>
      <c r="G61" s="159"/>
      <c r="H61" s="159"/>
      <c r="I61" s="159"/>
      <c r="J61" s="159"/>
      <c r="K61" s="159"/>
      <c r="L61" s="159"/>
      <c r="M61" s="159"/>
      <c r="Q61" s="491" t="s">
        <v>566</v>
      </c>
      <c r="R61" s="360">
        <f>SUM(Z58:Z69)/1000</f>
        <v>115213321.58716941</v>
      </c>
      <c r="S61" s="159"/>
      <c r="T61" s="159"/>
      <c r="U61" s="159"/>
      <c r="V61" s="159" t="s">
        <v>42</v>
      </c>
      <c r="W61" s="360">
        <v>5157743606</v>
      </c>
      <c r="X61" s="489">
        <v>1715.87</v>
      </c>
      <c r="Y61" s="490">
        <f t="shared" si="3"/>
        <v>1.8008823512270744</v>
      </c>
      <c r="Z61" s="360">
        <f t="shared" si="4"/>
        <v>9288489432.19969</v>
      </c>
      <c r="AB61" s="594"/>
    </row>
    <row r="62" spans="1:28" ht="12.75">
      <c r="A62" s="159"/>
      <c r="B62" s="159"/>
      <c r="C62" s="159"/>
      <c r="D62" s="159"/>
      <c r="E62" s="159"/>
      <c r="F62" s="159"/>
      <c r="G62" s="159"/>
      <c r="H62" s="159"/>
      <c r="I62" s="159"/>
      <c r="J62" s="159"/>
      <c r="K62" s="159"/>
      <c r="L62" s="159"/>
      <c r="M62" s="159"/>
      <c r="Q62" s="403">
        <v>2002</v>
      </c>
      <c r="R62" s="360">
        <f>SUM(Z70:Z81)/1000</f>
        <v>120502948.25676057</v>
      </c>
      <c r="S62" s="159"/>
      <c r="T62" s="159"/>
      <c r="U62" s="159"/>
      <c r="V62" s="159" t="s">
        <v>43</v>
      </c>
      <c r="W62" s="360">
        <v>5155985856</v>
      </c>
      <c r="X62" s="489">
        <v>1725.65</v>
      </c>
      <c r="Y62" s="490">
        <f t="shared" si="3"/>
        <v>1.7906759771680234</v>
      </c>
      <c r="Z62" s="360">
        <f t="shared" si="4"/>
        <v>9232700010.957308</v>
      </c>
      <c r="AB62" s="594"/>
    </row>
    <row r="63" spans="1:28" ht="12.75">
      <c r="A63" s="159"/>
      <c r="B63" s="159"/>
      <c r="C63" s="159"/>
      <c r="D63" s="159"/>
      <c r="E63" s="159"/>
      <c r="F63" s="159"/>
      <c r="G63" s="159"/>
      <c r="H63" s="159"/>
      <c r="I63" s="159"/>
      <c r="J63" s="159"/>
      <c r="K63" s="159"/>
      <c r="L63" s="159"/>
      <c r="M63" s="159"/>
      <c r="Q63" s="403">
        <v>2003</v>
      </c>
      <c r="R63" s="360">
        <f>SUM(Z82:Z93)/1000</f>
        <v>118325606.88106653</v>
      </c>
      <c r="S63" s="159"/>
      <c r="T63" s="159"/>
      <c r="U63" s="159"/>
      <c r="V63" s="159" t="s">
        <v>44</v>
      </c>
      <c r="W63" s="360">
        <v>5123016397</v>
      </c>
      <c r="X63" s="489">
        <v>1736</v>
      </c>
      <c r="Y63" s="490">
        <f t="shared" si="3"/>
        <v>1.78</v>
      </c>
      <c r="Z63" s="360">
        <f t="shared" si="4"/>
        <v>9118969186.66</v>
      </c>
      <c r="AB63" s="594"/>
    </row>
    <row r="64" spans="1:28" ht="12.75">
      <c r="A64" s="159"/>
      <c r="B64" s="159"/>
      <c r="C64" s="159"/>
      <c r="D64" s="159"/>
      <c r="E64" s="159"/>
      <c r="F64" s="159"/>
      <c r="G64" s="159"/>
      <c r="H64" s="159"/>
      <c r="I64" s="159"/>
      <c r="J64" s="159"/>
      <c r="K64" s="159"/>
      <c r="L64" s="159"/>
      <c r="M64" s="159"/>
      <c r="Q64" s="403">
        <v>2004</v>
      </c>
      <c r="R64" s="360">
        <f>SUM(Z94:Z105)/1000</f>
        <v>128636517.35235563</v>
      </c>
      <c r="S64" s="159"/>
      <c r="T64" s="159"/>
      <c r="U64" s="159"/>
      <c r="V64" s="159" t="s">
        <v>45</v>
      </c>
      <c r="W64" s="360">
        <v>5401915549</v>
      </c>
      <c r="X64" s="489">
        <v>1755.27</v>
      </c>
      <c r="Y64" s="490">
        <f t="shared" si="3"/>
        <v>1.7604585049593509</v>
      </c>
      <c r="Z64" s="360">
        <f t="shared" si="4"/>
        <v>9509848171.309212</v>
      </c>
      <c r="AB64" s="594"/>
    </row>
    <row r="65" spans="1:28" ht="12.75">
      <c r="A65" s="159"/>
      <c r="B65" s="159"/>
      <c r="C65" s="159"/>
      <c r="D65" s="159"/>
      <c r="E65" s="159"/>
      <c r="F65" s="159"/>
      <c r="G65" s="159"/>
      <c r="H65" s="159"/>
      <c r="I65" s="159"/>
      <c r="J65" s="159"/>
      <c r="K65" s="159"/>
      <c r="L65" s="159"/>
      <c r="M65" s="159"/>
      <c r="Q65" s="403">
        <v>2005</v>
      </c>
      <c r="R65" s="360">
        <f>SUM(Z106:Z117)/1000</f>
        <v>139396427.23790547</v>
      </c>
      <c r="S65" s="159"/>
      <c r="T65" s="159"/>
      <c r="U65" s="159"/>
      <c r="V65" s="159" t="s">
        <v>195</v>
      </c>
      <c r="W65" s="360">
        <v>5399936544</v>
      </c>
      <c r="X65" s="489">
        <v>1769.14</v>
      </c>
      <c r="Y65" s="490">
        <f t="shared" si="3"/>
        <v>1.7466565675978158</v>
      </c>
      <c r="Z65" s="360">
        <f t="shared" si="4"/>
        <v>9431834629.189053</v>
      </c>
      <c r="AB65" s="594"/>
    </row>
    <row r="66" spans="1:28" ht="12.75">
      <c r="A66" s="159"/>
      <c r="B66" s="159"/>
      <c r="C66" s="159"/>
      <c r="D66" s="159"/>
      <c r="E66" s="159"/>
      <c r="F66" s="159"/>
      <c r="G66" s="159"/>
      <c r="H66" s="159"/>
      <c r="I66" s="159"/>
      <c r="J66" s="159"/>
      <c r="K66" s="159"/>
      <c r="L66" s="159"/>
      <c r="M66" s="159"/>
      <c r="Q66" s="403">
        <v>2006</v>
      </c>
      <c r="R66" s="360">
        <f>SUM(Z118:Z129)/1000</f>
        <v>153827739.6296556</v>
      </c>
      <c r="S66" s="159"/>
      <c r="T66" s="159"/>
      <c r="U66" s="159"/>
      <c r="V66" s="159" t="s">
        <v>139</v>
      </c>
      <c r="W66" s="360">
        <v>5186718232</v>
      </c>
      <c r="X66" s="489">
        <v>1776.92</v>
      </c>
      <c r="Y66" s="490">
        <f t="shared" si="3"/>
        <v>1.7390090718771807</v>
      </c>
      <c r="Z66" s="360">
        <f t="shared" si="4"/>
        <v>9019750058.718771</v>
      </c>
      <c r="AB66" s="594"/>
    </row>
    <row r="67" spans="1:28" ht="12.75">
      <c r="A67" s="159"/>
      <c r="B67" s="159"/>
      <c r="C67" s="159"/>
      <c r="D67" s="159"/>
      <c r="E67" s="159"/>
      <c r="F67" s="159"/>
      <c r="G67" s="159"/>
      <c r="H67" s="159"/>
      <c r="I67" s="159"/>
      <c r="J67" s="159"/>
      <c r="K67" s="159"/>
      <c r="L67" s="159"/>
      <c r="M67" s="159"/>
      <c r="Q67" s="403">
        <v>2007</v>
      </c>
      <c r="R67" s="360">
        <f>SUM(Z130:Z141)/1000</f>
        <v>172651470.7559928</v>
      </c>
      <c r="S67" s="159"/>
      <c r="T67" s="159"/>
      <c r="U67" s="159"/>
      <c r="V67" s="159" t="s">
        <v>140</v>
      </c>
      <c r="W67" s="360">
        <v>5381266506</v>
      </c>
      <c r="X67" s="489">
        <v>1793.62</v>
      </c>
      <c r="Y67" s="490">
        <f t="shared" si="3"/>
        <v>1.722817542177273</v>
      </c>
      <c r="Z67" s="360">
        <f t="shared" si="4"/>
        <v>9270940335.6678</v>
      </c>
      <c r="AB67" s="594"/>
    </row>
    <row r="68" spans="1:28" ht="12.75">
      <c r="A68" s="159"/>
      <c r="B68" s="159"/>
      <c r="C68" s="159"/>
      <c r="D68" s="159"/>
      <c r="E68" s="159"/>
      <c r="F68" s="159"/>
      <c r="G68" s="159"/>
      <c r="H68" s="159"/>
      <c r="I68" s="159"/>
      <c r="J68" s="159"/>
      <c r="K68" s="159"/>
      <c r="L68" s="159"/>
      <c r="M68" s="159"/>
      <c r="Q68" s="644">
        <f>'10'!S60</f>
        <v>2008</v>
      </c>
      <c r="R68" s="360">
        <f>SUM(Z142:Z153)/1000</f>
        <v>191721511.714977</v>
      </c>
      <c r="S68" s="159"/>
      <c r="T68" s="159"/>
      <c r="U68" s="159"/>
      <c r="V68" s="159" t="s">
        <v>196</v>
      </c>
      <c r="W68" s="360">
        <v>5258473314</v>
      </c>
      <c r="X68" s="489">
        <v>1816.76</v>
      </c>
      <c r="Y68" s="490">
        <f t="shared" si="3"/>
        <v>1.700874083533323</v>
      </c>
      <c r="Z68" s="360">
        <f t="shared" si="4"/>
        <v>8944000978.734186</v>
      </c>
      <c r="AB68" s="594"/>
    </row>
    <row r="69" spans="1:28" ht="12.75">
      <c r="A69" s="159"/>
      <c r="B69" s="159"/>
      <c r="C69" s="159"/>
      <c r="D69" s="159"/>
      <c r="E69" s="159"/>
      <c r="F69" s="159"/>
      <c r="G69" s="159"/>
      <c r="H69" s="159"/>
      <c r="I69" s="159"/>
      <c r="J69" s="159"/>
      <c r="K69" s="159"/>
      <c r="L69" s="159"/>
      <c r="M69" s="159"/>
      <c r="Q69" s="644" t="s">
        <v>768</v>
      </c>
      <c r="R69" s="360">
        <f>SUM(Z153:Z164)/1000</f>
        <v>197787589.38998118</v>
      </c>
      <c r="S69" s="159"/>
      <c r="T69" s="159"/>
      <c r="U69" s="159"/>
      <c r="V69" s="159" t="s">
        <v>197</v>
      </c>
      <c r="W69" s="360">
        <v>8959879618</v>
      </c>
      <c r="X69" s="489">
        <v>1830.2</v>
      </c>
      <c r="Y69" s="490">
        <f t="shared" si="3"/>
        <v>1.6883837831930937</v>
      </c>
      <c r="Z69" s="360">
        <f t="shared" si="4"/>
        <v>15127715446.393532</v>
      </c>
      <c r="AB69" s="594"/>
    </row>
    <row r="70" spans="1:28" ht="12.75">
      <c r="A70" s="159"/>
      <c r="B70" s="159"/>
      <c r="C70" s="159"/>
      <c r="D70" s="159"/>
      <c r="E70" s="159"/>
      <c r="F70" s="159"/>
      <c r="G70" s="159"/>
      <c r="H70" s="159"/>
      <c r="I70" s="159"/>
      <c r="J70" s="159"/>
      <c r="K70" s="159"/>
      <c r="L70" s="159"/>
      <c r="M70" s="159"/>
      <c r="Q70" s="159"/>
      <c r="R70" s="159"/>
      <c r="S70" s="159"/>
      <c r="T70" s="159"/>
      <c r="U70" s="159"/>
      <c r="V70" s="405" t="s">
        <v>558</v>
      </c>
      <c r="W70" s="360">
        <v>5805356027</v>
      </c>
      <c r="X70" s="489">
        <v>1849.78</v>
      </c>
      <c r="Y70" s="490">
        <f t="shared" si="3"/>
        <v>1.6705121690146936</v>
      </c>
      <c r="Z70" s="360">
        <f t="shared" si="4"/>
        <v>9697917888.566294</v>
      </c>
      <c r="AB70" s="594"/>
    </row>
    <row r="71" spans="1:28" ht="12.75">
      <c r="A71" s="159"/>
      <c r="B71" s="159"/>
      <c r="C71" s="159"/>
      <c r="D71" s="159"/>
      <c r="E71" s="159"/>
      <c r="F71" s="159"/>
      <c r="G71" s="159"/>
      <c r="H71" s="159"/>
      <c r="I71" s="159"/>
      <c r="J71" s="159"/>
      <c r="K71" s="159"/>
      <c r="L71" s="159"/>
      <c r="M71" s="159"/>
      <c r="Q71" s="159"/>
      <c r="R71" s="159"/>
      <c r="S71" s="159"/>
      <c r="T71" s="159"/>
      <c r="U71" s="159"/>
      <c r="V71" s="159" t="s">
        <v>41</v>
      </c>
      <c r="W71" s="360">
        <v>5393297597</v>
      </c>
      <c r="X71" s="489">
        <v>1855.51</v>
      </c>
      <c r="Y71" s="490">
        <f t="shared" si="3"/>
        <v>1.6653534607735878</v>
      </c>
      <c r="Z71" s="360">
        <f t="shared" si="4"/>
        <v>8981746818.145824</v>
      </c>
      <c r="AB71" s="594"/>
    </row>
    <row r="72" spans="1:28" ht="12.75">
      <c r="A72" s="159"/>
      <c r="B72" s="159"/>
      <c r="C72" s="159"/>
      <c r="D72" s="159"/>
      <c r="E72" s="159"/>
      <c r="F72" s="159"/>
      <c r="G72" s="159"/>
      <c r="H72" s="159"/>
      <c r="I72" s="159"/>
      <c r="J72" s="159"/>
      <c r="K72" s="159"/>
      <c r="L72" s="159"/>
      <c r="M72" s="159"/>
      <c r="Q72" s="159"/>
      <c r="R72" s="360"/>
      <c r="S72" s="159"/>
      <c r="T72" s="159"/>
      <c r="U72" s="159"/>
      <c r="V72" s="159" t="s">
        <v>313</v>
      </c>
      <c r="W72" s="360">
        <v>5480044711</v>
      </c>
      <c r="X72" s="489">
        <v>1867.01</v>
      </c>
      <c r="Y72" s="490">
        <f t="shared" si="3"/>
        <v>1.6550955806342762</v>
      </c>
      <c r="Z72" s="360">
        <f t="shared" si="4"/>
        <v>9069997782.85434</v>
      </c>
      <c r="AB72" s="593"/>
    </row>
    <row r="73" spans="1:28" ht="12.75">
      <c r="A73" s="159"/>
      <c r="B73" s="159"/>
      <c r="C73" s="159"/>
      <c r="D73" s="159"/>
      <c r="E73" s="159"/>
      <c r="F73" s="159"/>
      <c r="G73" s="159"/>
      <c r="H73" s="159"/>
      <c r="I73" s="159"/>
      <c r="J73" s="159"/>
      <c r="K73" s="159"/>
      <c r="L73" s="159"/>
      <c r="M73" s="159"/>
      <c r="Q73" s="159"/>
      <c r="R73" s="159"/>
      <c r="S73" s="159"/>
      <c r="T73" s="159"/>
      <c r="U73" s="159"/>
      <c r="V73" s="159" t="s">
        <v>42</v>
      </c>
      <c r="W73" s="360">
        <v>5817453745</v>
      </c>
      <c r="X73" s="489">
        <v>1879.71</v>
      </c>
      <c r="Y73" s="490">
        <f t="shared" si="3"/>
        <v>1.6439131568167429</v>
      </c>
      <c r="Z73" s="360">
        <f t="shared" si="4"/>
        <v>9563388750.578333</v>
      </c>
      <c r="AB73" s="592"/>
    </row>
    <row r="74" spans="1:28" ht="12.75">
      <c r="A74" s="159"/>
      <c r="B74" s="159"/>
      <c r="C74" s="159"/>
      <c r="D74" s="159"/>
      <c r="E74" s="159"/>
      <c r="F74" s="159"/>
      <c r="G74" s="159"/>
      <c r="H74" s="159"/>
      <c r="I74" s="159"/>
      <c r="J74" s="159"/>
      <c r="K74" s="159"/>
      <c r="L74" s="159"/>
      <c r="M74" s="159"/>
      <c r="Q74" s="159"/>
      <c r="R74" s="159"/>
      <c r="S74" s="159"/>
      <c r="T74" s="159"/>
      <c r="U74" s="159"/>
      <c r="V74" s="159" t="s">
        <v>43</v>
      </c>
      <c r="W74" s="360">
        <v>5856439120</v>
      </c>
      <c r="X74" s="489">
        <v>1881.4</v>
      </c>
      <c r="Y74" s="490">
        <f t="shared" si="3"/>
        <v>1.6424364834697565</v>
      </c>
      <c r="Z74" s="360">
        <f t="shared" si="4"/>
        <v>9618829273.907515</v>
      </c>
      <c r="AB74" s="592"/>
    </row>
    <row r="75" spans="1:28" ht="12.75">
      <c r="A75" s="159"/>
      <c r="B75" s="159"/>
      <c r="C75" s="159"/>
      <c r="D75" s="159"/>
      <c r="E75" s="159"/>
      <c r="F75" s="159"/>
      <c r="G75" s="159"/>
      <c r="H75" s="159"/>
      <c r="I75" s="159"/>
      <c r="J75" s="159"/>
      <c r="K75" s="159"/>
      <c r="L75" s="159"/>
      <c r="M75" s="159"/>
      <c r="Q75" s="159"/>
      <c r="R75" s="159"/>
      <c r="S75" s="159"/>
      <c r="T75" s="159"/>
      <c r="U75" s="159"/>
      <c r="V75" s="159" t="s">
        <v>44</v>
      </c>
      <c r="W75" s="360">
        <v>5765514024</v>
      </c>
      <c r="X75" s="489">
        <v>1892.88</v>
      </c>
      <c r="Y75" s="490">
        <f t="shared" si="3"/>
        <v>1.6324753814293562</v>
      </c>
      <c r="Z75" s="360">
        <f t="shared" si="4"/>
        <v>9412059705.465702</v>
      </c>
      <c r="AB75" s="592"/>
    </row>
    <row r="76" spans="1:28" ht="12.75">
      <c r="A76" s="159"/>
      <c r="B76" s="159"/>
      <c r="C76" s="159"/>
      <c r="D76" s="159"/>
      <c r="E76" s="159"/>
      <c r="F76" s="159"/>
      <c r="G76" s="159"/>
      <c r="H76" s="159"/>
      <c r="I76" s="159"/>
      <c r="J76" s="159"/>
      <c r="K76" s="159"/>
      <c r="L76" s="159"/>
      <c r="M76" s="159"/>
      <c r="Q76" s="159"/>
      <c r="R76" s="159"/>
      <c r="S76" s="159"/>
      <c r="T76" s="159"/>
      <c r="U76" s="159"/>
      <c r="V76" s="159" t="s">
        <v>45</v>
      </c>
      <c r="W76" s="360">
        <v>6169429014</v>
      </c>
      <c r="X76" s="489">
        <v>1914.65</v>
      </c>
      <c r="Y76" s="490">
        <f t="shared" si="3"/>
        <v>1.6139137701407567</v>
      </c>
      <c r="Z76" s="360">
        <f t="shared" si="4"/>
        <v>9956926439.600512</v>
      </c>
      <c r="AB76" s="592"/>
    </row>
    <row r="77" spans="1:28" ht="12.75">
      <c r="A77" s="159"/>
      <c r="B77" s="159"/>
      <c r="C77" s="159"/>
      <c r="D77" s="159"/>
      <c r="E77" s="159"/>
      <c r="F77" s="159"/>
      <c r="G77" s="159"/>
      <c r="H77" s="159"/>
      <c r="I77" s="159"/>
      <c r="J77" s="159"/>
      <c r="K77" s="159"/>
      <c r="L77" s="159"/>
      <c r="M77" s="159"/>
      <c r="Q77" s="159"/>
      <c r="R77" s="159"/>
      <c r="S77" s="159"/>
      <c r="T77" s="159"/>
      <c r="U77" s="159"/>
      <c r="V77" s="159" t="s">
        <v>195</v>
      </c>
      <c r="W77" s="360">
        <v>6046278504</v>
      </c>
      <c r="X77" s="489">
        <v>1931.12</v>
      </c>
      <c r="Y77" s="490">
        <f t="shared" si="3"/>
        <v>1.6001491362525375</v>
      </c>
      <c r="Z77" s="360">
        <f t="shared" si="4"/>
        <v>9674947325.717884</v>
      </c>
      <c r="AB77" s="592"/>
    </row>
    <row r="78" spans="1:28" ht="12.75">
      <c r="A78" s="159"/>
      <c r="B78" s="159"/>
      <c r="C78" s="159"/>
      <c r="D78" s="159"/>
      <c r="E78" s="159"/>
      <c r="F78" s="159"/>
      <c r="G78" s="159"/>
      <c r="H78" s="159"/>
      <c r="I78" s="159"/>
      <c r="J78" s="159"/>
      <c r="K78" s="159"/>
      <c r="L78" s="159"/>
      <c r="M78" s="159"/>
      <c r="Q78" s="159"/>
      <c r="R78" s="159"/>
      <c r="S78" s="159"/>
      <c r="T78" s="159"/>
      <c r="U78" s="159"/>
      <c r="V78" s="159" t="s">
        <v>139</v>
      </c>
      <c r="W78" s="360">
        <v>6293412623</v>
      </c>
      <c r="X78" s="489">
        <v>1947.15</v>
      </c>
      <c r="Y78" s="490">
        <f t="shared" si="3"/>
        <v>1.5869758364789563</v>
      </c>
      <c r="Z78" s="360">
        <f t="shared" si="4"/>
        <v>9987493761.692648</v>
      </c>
      <c r="AB78" s="592"/>
    </row>
    <row r="79" spans="1:28" ht="12.75">
      <c r="A79" s="159"/>
      <c r="B79" s="159"/>
      <c r="C79" s="159"/>
      <c r="D79" s="159"/>
      <c r="E79" s="159"/>
      <c r="F79" s="159"/>
      <c r="G79" s="159"/>
      <c r="H79" s="159"/>
      <c r="I79" s="159"/>
      <c r="J79" s="159"/>
      <c r="K79" s="159"/>
      <c r="L79" s="159"/>
      <c r="M79" s="159"/>
      <c r="Q79" s="159"/>
      <c r="R79" s="159"/>
      <c r="S79" s="159"/>
      <c r="T79" s="159"/>
      <c r="U79" s="159"/>
      <c r="V79" s="159" t="s">
        <v>140</v>
      </c>
      <c r="W79" s="360">
        <v>6507019192</v>
      </c>
      <c r="X79" s="489">
        <v>1977.72</v>
      </c>
      <c r="Y79" s="490">
        <f t="shared" si="3"/>
        <v>1.5624456444795016</v>
      </c>
      <c r="Z79" s="360">
        <f t="shared" si="4"/>
        <v>10166863795.084927</v>
      </c>
      <c r="AB79" s="592"/>
    </row>
    <row r="80" spans="1:28" ht="12.75">
      <c r="A80" s="159"/>
      <c r="B80" s="159"/>
      <c r="C80" s="159"/>
      <c r="D80" s="159"/>
      <c r="E80" s="159"/>
      <c r="F80" s="159"/>
      <c r="G80" s="159"/>
      <c r="H80" s="159"/>
      <c r="I80" s="159"/>
      <c r="J80" s="159"/>
      <c r="K80" s="159"/>
      <c r="L80" s="159"/>
      <c r="M80" s="159"/>
      <c r="Q80" s="159"/>
      <c r="R80" s="159"/>
      <c r="S80" s="159"/>
      <c r="T80" s="159"/>
      <c r="U80" s="159"/>
      <c r="V80" s="159" t="s">
        <v>196</v>
      </c>
      <c r="W80" s="360">
        <v>6016987537</v>
      </c>
      <c r="X80" s="489">
        <v>2044.76</v>
      </c>
      <c r="Y80" s="490">
        <f t="shared" si="3"/>
        <v>1.5112189205579138</v>
      </c>
      <c r="Z80" s="360">
        <f t="shared" si="4"/>
        <v>9092985410.67556</v>
      </c>
      <c r="AB80" s="592"/>
    </row>
    <row r="81" spans="1:28" ht="12.75">
      <c r="A81" s="159"/>
      <c r="B81" s="159"/>
      <c r="C81" s="159"/>
      <c r="D81" s="159"/>
      <c r="E81" s="159"/>
      <c r="F81" s="159"/>
      <c r="G81" s="159"/>
      <c r="H81" s="159"/>
      <c r="I81" s="159"/>
      <c r="J81" s="159"/>
      <c r="K81" s="159"/>
      <c r="L81" s="159"/>
      <c r="M81" s="159"/>
      <c r="Q81" s="159"/>
      <c r="R81" s="159"/>
      <c r="S81" s="159"/>
      <c r="T81" s="159"/>
      <c r="U81" s="159"/>
      <c r="V81" s="159" t="s">
        <v>197</v>
      </c>
      <c r="W81" s="360">
        <v>10383907001</v>
      </c>
      <c r="X81" s="489">
        <v>2099.97</v>
      </c>
      <c r="Y81" s="490">
        <f t="shared" si="3"/>
        <v>1.4714876879193513</v>
      </c>
      <c r="Z81" s="360">
        <f t="shared" si="4"/>
        <v>15279791304.471054</v>
      </c>
      <c r="AB81" s="592"/>
    </row>
    <row r="82" spans="1:28" ht="12.75">
      <c r="A82" s="159"/>
      <c r="B82" s="159"/>
      <c r="C82" s="159"/>
      <c r="D82" s="159"/>
      <c r="E82" s="159"/>
      <c r="F82" s="159"/>
      <c r="G82" s="159"/>
      <c r="H82" s="159"/>
      <c r="I82" s="159"/>
      <c r="J82" s="159"/>
      <c r="K82" s="159"/>
      <c r="L82" s="159"/>
      <c r="M82" s="159"/>
      <c r="Q82" s="159"/>
      <c r="R82" s="159"/>
      <c r="S82" s="159"/>
      <c r="T82" s="159"/>
      <c r="U82" s="159"/>
      <c r="V82" s="405" t="s">
        <v>559</v>
      </c>
      <c r="W82" s="360">
        <v>6275406789</v>
      </c>
      <c r="X82" s="489">
        <v>2151.84</v>
      </c>
      <c r="Y82" s="490">
        <f t="shared" si="3"/>
        <v>1.4360175477730686</v>
      </c>
      <c r="Z82" s="360">
        <f t="shared" si="4"/>
        <v>9011594268.418245</v>
      </c>
      <c r="AB82" s="595"/>
    </row>
    <row r="83" spans="1:28" ht="12.75">
      <c r="A83" s="159"/>
      <c r="B83" s="159"/>
      <c r="C83" s="159"/>
      <c r="D83" s="159"/>
      <c r="E83" s="159"/>
      <c r="F83" s="159"/>
      <c r="G83" s="159"/>
      <c r="H83" s="159"/>
      <c r="I83" s="159"/>
      <c r="J83" s="159"/>
      <c r="K83" s="159"/>
      <c r="L83" s="159"/>
      <c r="M83" s="159"/>
      <c r="Q83" s="159"/>
      <c r="R83" s="159"/>
      <c r="S83" s="159"/>
      <c r="T83" s="159"/>
      <c r="U83" s="159"/>
      <c r="V83" s="159" t="s">
        <v>41</v>
      </c>
      <c r="W83" s="360">
        <v>7196976447</v>
      </c>
      <c r="X83" s="489">
        <v>2183.26</v>
      </c>
      <c r="Y83" s="490">
        <f t="shared" si="3"/>
        <v>1.4153513553126973</v>
      </c>
      <c r="Z83" s="360">
        <f t="shared" si="4"/>
        <v>10186250368.41501</v>
      </c>
      <c r="AB83" s="595"/>
    </row>
    <row r="84" spans="1:28" ht="12.75">
      <c r="A84" s="159"/>
      <c r="B84" s="159"/>
      <c r="C84" s="159"/>
      <c r="D84" s="159"/>
      <c r="E84" s="159"/>
      <c r="F84" s="159"/>
      <c r="G84" s="159"/>
      <c r="H84" s="159"/>
      <c r="I84" s="159"/>
      <c r="J84" s="159"/>
      <c r="K84" s="159"/>
      <c r="L84" s="159"/>
      <c r="M84" s="159"/>
      <c r="Q84" s="159"/>
      <c r="R84" s="159"/>
      <c r="S84" s="159"/>
      <c r="T84" s="159"/>
      <c r="U84" s="159"/>
      <c r="V84" s="159" t="s">
        <v>313</v>
      </c>
      <c r="W84" s="360">
        <v>6104002022</v>
      </c>
      <c r="X84" s="489">
        <v>2213.17</v>
      </c>
      <c r="Y84" s="490">
        <f t="shared" si="3"/>
        <v>1.39622351649444</v>
      </c>
      <c r="Z84" s="360">
        <f t="shared" si="4"/>
        <v>8522551167.846013</v>
      </c>
      <c r="AB84" s="595"/>
    </row>
    <row r="85" spans="1:28" ht="12.75">
      <c r="A85" s="159"/>
      <c r="B85" s="159"/>
      <c r="C85" s="159"/>
      <c r="D85" s="159"/>
      <c r="E85" s="159"/>
      <c r="F85" s="159"/>
      <c r="G85" s="159"/>
      <c r="H85" s="159"/>
      <c r="I85" s="159"/>
      <c r="J85" s="159"/>
      <c r="K85" s="159"/>
      <c r="L85" s="159"/>
      <c r="M85" s="159"/>
      <c r="Q85" s="159"/>
      <c r="R85" s="159"/>
      <c r="S85" s="159"/>
      <c r="T85" s="159"/>
      <c r="U85" s="159"/>
      <c r="V85" s="159" t="s">
        <v>42</v>
      </c>
      <c r="W85" s="360">
        <v>6211721747</v>
      </c>
      <c r="X85" s="489">
        <v>2243.71</v>
      </c>
      <c r="Y85" s="490">
        <f t="shared" si="3"/>
        <v>1.377218981062615</v>
      </c>
      <c r="Z85" s="360">
        <f t="shared" si="4"/>
        <v>8554901095.047827</v>
      </c>
      <c r="AB85" s="595"/>
    </row>
    <row r="86" spans="1:28" ht="12.75">
      <c r="A86" s="159"/>
      <c r="B86" s="159"/>
      <c r="C86" s="159"/>
      <c r="D86" s="159"/>
      <c r="E86" s="159"/>
      <c r="F86" s="159"/>
      <c r="G86" s="159"/>
      <c r="H86" s="159"/>
      <c r="I86" s="159"/>
      <c r="J86" s="159"/>
      <c r="K86" s="159"/>
      <c r="L86" s="159"/>
      <c r="M86" s="159"/>
      <c r="Q86" s="159"/>
      <c r="R86" s="159"/>
      <c r="S86" s="159"/>
      <c r="T86" s="159"/>
      <c r="U86" s="159"/>
      <c r="V86" s="159" t="s">
        <v>43</v>
      </c>
      <c r="W86" s="360">
        <v>6395485015</v>
      </c>
      <c r="X86" s="489">
        <v>2265.92</v>
      </c>
      <c r="Y86" s="490">
        <f t="shared" si="3"/>
        <v>1.3637198135856516</v>
      </c>
      <c r="Z86" s="360">
        <f t="shared" si="4"/>
        <v>8721649632.44563</v>
      </c>
      <c r="AB86" s="595"/>
    </row>
    <row r="87" spans="1:28" ht="12.75">
      <c r="A87" s="159"/>
      <c r="B87" s="159"/>
      <c r="C87" s="159"/>
      <c r="D87" s="159"/>
      <c r="E87" s="159"/>
      <c r="F87" s="159"/>
      <c r="G87" s="159"/>
      <c r="H87" s="159"/>
      <c r="I87" s="159"/>
      <c r="J87" s="159"/>
      <c r="K87" s="159"/>
      <c r="L87" s="159"/>
      <c r="M87" s="159"/>
      <c r="Q87" s="159"/>
      <c r="R87" s="159"/>
      <c r="S87" s="159"/>
      <c r="T87" s="159"/>
      <c r="U87" s="159"/>
      <c r="V87" s="159" t="s">
        <v>44</v>
      </c>
      <c r="W87" s="360">
        <v>6821861341</v>
      </c>
      <c r="X87" s="489">
        <v>2264.56</v>
      </c>
      <c r="Y87" s="490">
        <f t="shared" si="3"/>
        <v>1.3645388066555975</v>
      </c>
      <c r="Z87" s="360">
        <f t="shared" si="4"/>
        <v>9308694533.418095</v>
      </c>
      <c r="AB87" s="595"/>
    </row>
    <row r="88" spans="1:28" ht="12.75">
      <c r="A88" s="159"/>
      <c r="B88" s="159"/>
      <c r="C88" s="159"/>
      <c r="D88" s="159"/>
      <c r="E88" s="159"/>
      <c r="F88" s="159"/>
      <c r="G88" s="159"/>
      <c r="H88" s="159"/>
      <c r="I88" s="159"/>
      <c r="J88" s="159"/>
      <c r="K88" s="159"/>
      <c r="L88" s="159"/>
      <c r="M88" s="159"/>
      <c r="Q88" s="159"/>
      <c r="R88" s="159"/>
      <c r="S88" s="159"/>
      <c r="T88" s="159"/>
      <c r="U88" s="159"/>
      <c r="V88" s="159" t="s">
        <v>45</v>
      </c>
      <c r="W88" s="360">
        <v>6582574236</v>
      </c>
      <c r="X88" s="489">
        <v>2265.47</v>
      </c>
      <c r="Y88" s="490">
        <f t="shared" si="3"/>
        <v>1.3639906950875538</v>
      </c>
      <c r="Z88" s="360">
        <f t="shared" si="4"/>
        <v>8978570007.627064</v>
      </c>
      <c r="AB88" s="595"/>
    </row>
    <row r="89" spans="1:28" ht="12.75">
      <c r="A89" s="159"/>
      <c r="B89" s="159"/>
      <c r="C89" s="159"/>
      <c r="D89" s="159"/>
      <c r="E89" s="159"/>
      <c r="F89" s="159"/>
      <c r="G89" s="159"/>
      <c r="H89" s="159"/>
      <c r="I89" s="159"/>
      <c r="J89" s="159"/>
      <c r="K89" s="159"/>
      <c r="L89" s="159"/>
      <c r="M89" s="159"/>
      <c r="Q89" s="159"/>
      <c r="R89" s="159"/>
      <c r="S89" s="159"/>
      <c r="T89" s="159"/>
      <c r="U89" s="159"/>
      <c r="V89" s="159" t="s">
        <v>195</v>
      </c>
      <c r="W89" s="360">
        <v>7037377190</v>
      </c>
      <c r="X89" s="489">
        <v>2269.55</v>
      </c>
      <c r="Y89" s="490">
        <f t="shared" si="3"/>
        <v>1.3615386310061464</v>
      </c>
      <c r="Z89" s="360">
        <f t="shared" si="4"/>
        <v>9581660905.14648</v>
      </c>
      <c r="AB89" s="595"/>
    </row>
    <row r="90" spans="1:28" ht="12.75">
      <c r="A90" s="159"/>
      <c r="B90" s="159"/>
      <c r="C90" s="159"/>
      <c r="D90" s="159"/>
      <c r="E90" s="159"/>
      <c r="F90" s="159"/>
      <c r="G90" s="159"/>
      <c r="H90" s="159"/>
      <c r="I90" s="159"/>
      <c r="J90" s="159"/>
      <c r="K90" s="159"/>
      <c r="L90" s="159"/>
      <c r="M90" s="159"/>
      <c r="Q90" s="159"/>
      <c r="R90" s="159"/>
      <c r="S90" s="159"/>
      <c r="T90" s="159"/>
      <c r="U90" s="159"/>
      <c r="V90" s="159" t="s">
        <v>139</v>
      </c>
      <c r="W90" s="360">
        <v>7301031432</v>
      </c>
      <c r="X90" s="489">
        <v>2288.16</v>
      </c>
      <c r="Y90" s="490">
        <f t="shared" si="3"/>
        <v>1.3504650024473814</v>
      </c>
      <c r="Z90" s="360">
        <f t="shared" si="4"/>
        <v>9859787430.684288</v>
      </c>
      <c r="AB90" s="595"/>
    </row>
    <row r="91" spans="1:28" ht="12.75">
      <c r="A91" s="159"/>
      <c r="B91" s="159"/>
      <c r="C91" s="159"/>
      <c r="D91" s="159"/>
      <c r="E91" s="159"/>
      <c r="F91" s="159"/>
      <c r="G91" s="159"/>
      <c r="H91" s="159"/>
      <c r="I91" s="159"/>
      <c r="J91" s="159"/>
      <c r="K91" s="159"/>
      <c r="L91" s="159"/>
      <c r="M91" s="159"/>
      <c r="Q91" s="159"/>
      <c r="R91" s="159"/>
      <c r="S91" s="159"/>
      <c r="T91" s="159"/>
      <c r="U91" s="159"/>
      <c r="V91" s="159" t="s">
        <v>140</v>
      </c>
      <c r="W91" s="360">
        <v>7368084271</v>
      </c>
      <c r="X91" s="489">
        <v>2297.08</v>
      </c>
      <c r="Y91" s="490">
        <f t="shared" si="3"/>
        <v>1.345220889128807</v>
      </c>
      <c r="Z91" s="360">
        <f t="shared" si="4"/>
        <v>9911700874.210598</v>
      </c>
      <c r="AB91" s="595"/>
    </row>
    <row r="92" spans="1:28" ht="12.75">
      <c r="A92" s="159"/>
      <c r="B92" s="159"/>
      <c r="C92" s="159"/>
      <c r="D92" s="159"/>
      <c r="E92" s="159"/>
      <c r="F92" s="159"/>
      <c r="G92" s="159"/>
      <c r="H92" s="159"/>
      <c r="I92" s="159"/>
      <c r="J92" s="159"/>
      <c r="K92" s="159"/>
      <c r="L92" s="159"/>
      <c r="M92" s="159"/>
      <c r="Q92" s="159"/>
      <c r="R92" s="159"/>
      <c r="S92" s="159"/>
      <c r="T92" s="159"/>
      <c r="U92" s="159"/>
      <c r="V92" s="159" t="s">
        <v>196</v>
      </c>
      <c r="W92" s="360">
        <v>7232851491</v>
      </c>
      <c r="X92" s="489">
        <v>2305.58</v>
      </c>
      <c r="Y92" s="490">
        <f t="shared" si="3"/>
        <v>1.3402614526496586</v>
      </c>
      <c r="Z92" s="360">
        <f t="shared" si="4"/>
        <v>9693912046.12691</v>
      </c>
      <c r="AB92" s="595"/>
    </row>
    <row r="93" spans="1:28" ht="12.75">
      <c r="A93" s="159"/>
      <c r="B93" s="159"/>
      <c r="C93" s="159"/>
      <c r="D93" s="159"/>
      <c r="E93" s="159"/>
      <c r="F93" s="159"/>
      <c r="G93" s="159"/>
      <c r="H93" s="159"/>
      <c r="I93" s="159"/>
      <c r="J93" s="159"/>
      <c r="K93" s="159"/>
      <c r="L93" s="159"/>
      <c r="M93" s="159"/>
      <c r="Q93" s="159"/>
      <c r="R93" s="159"/>
      <c r="S93" s="159"/>
      <c r="T93" s="159"/>
      <c r="U93" s="159"/>
      <c r="V93" s="159" t="s">
        <v>197</v>
      </c>
      <c r="W93" s="360">
        <v>11998183646</v>
      </c>
      <c r="X93" s="489">
        <v>2318.03</v>
      </c>
      <c r="Y93" s="490">
        <f t="shared" si="3"/>
        <v>1.333062988831033</v>
      </c>
      <c r="Z93" s="360">
        <f t="shared" si="4"/>
        <v>15994334551.680382</v>
      </c>
      <c r="AB93" s="595"/>
    </row>
    <row r="94" spans="1:28" ht="12.75" customHeight="1">
      <c r="A94" s="159"/>
      <c r="B94" s="159"/>
      <c r="C94" s="159"/>
      <c r="D94" s="159"/>
      <c r="E94" s="159"/>
      <c r="F94" s="159"/>
      <c r="G94" s="159"/>
      <c r="H94" s="159"/>
      <c r="I94" s="159"/>
      <c r="J94" s="159"/>
      <c r="K94" s="159"/>
      <c r="L94" s="159"/>
      <c r="M94" s="159"/>
      <c r="Q94" s="159"/>
      <c r="R94" s="159"/>
      <c r="S94" s="159"/>
      <c r="T94" s="159"/>
      <c r="U94" s="159"/>
      <c r="V94" s="405" t="s">
        <v>560</v>
      </c>
      <c r="W94" s="360">
        <v>6468885708</v>
      </c>
      <c r="X94" s="489">
        <v>2337.27</v>
      </c>
      <c r="Y94" s="490">
        <f t="shared" si="3"/>
        <v>1.3220894462342818</v>
      </c>
      <c r="Z94" s="360">
        <f t="shared" si="4"/>
        <v>8552445523.44258</v>
      </c>
      <c r="AB94" s="595"/>
    </row>
    <row r="95" spans="1:28" ht="12.75">
      <c r="A95" s="159"/>
      <c r="B95" s="159"/>
      <c r="C95" s="159"/>
      <c r="D95" s="159"/>
      <c r="E95" s="159"/>
      <c r="F95" s="159"/>
      <c r="G95" s="159"/>
      <c r="H95" s="159"/>
      <c r="I95" s="554"/>
      <c r="J95" s="159"/>
      <c r="K95" s="159"/>
      <c r="L95" s="159"/>
      <c r="M95" s="159"/>
      <c r="Q95" s="159"/>
      <c r="R95" s="159"/>
      <c r="S95" s="159"/>
      <c r="T95" s="159"/>
      <c r="U95" s="159"/>
      <c r="V95" s="159" t="s">
        <v>41</v>
      </c>
      <c r="W95" s="360">
        <v>7878768388</v>
      </c>
      <c r="X95" s="489">
        <v>2346.39</v>
      </c>
      <c r="Y95" s="490">
        <f t="shared" si="3"/>
        <v>1.3169507200422776</v>
      </c>
      <c r="Z95" s="360">
        <f t="shared" si="4"/>
        <v>10375949701.622934</v>
      </c>
      <c r="AB95" s="595"/>
    </row>
    <row r="96" spans="1:28" ht="12.75">
      <c r="A96" s="159"/>
      <c r="B96" s="159"/>
      <c r="C96" s="159"/>
      <c r="D96" s="159"/>
      <c r="E96" s="159"/>
      <c r="F96" s="159"/>
      <c r="G96" s="159"/>
      <c r="H96" s="159"/>
      <c r="I96" s="159"/>
      <c r="J96" s="159"/>
      <c r="K96" s="159"/>
      <c r="L96" s="159"/>
      <c r="M96" s="159"/>
      <c r="Q96" s="159"/>
      <c r="R96" s="159"/>
      <c r="S96" s="159"/>
      <c r="T96" s="159"/>
      <c r="U96" s="159"/>
      <c r="V96" s="159" t="s">
        <v>313</v>
      </c>
      <c r="W96" s="360">
        <v>7621033354</v>
      </c>
      <c r="X96" s="489">
        <v>2359.76</v>
      </c>
      <c r="Y96" s="490">
        <f t="shared" si="3"/>
        <v>1.3094891005865001</v>
      </c>
      <c r="Z96" s="360">
        <f t="shared" si="4"/>
        <v>9979660112.269178</v>
      </c>
      <c r="AB96" s="595"/>
    </row>
    <row r="97" spans="1:28" ht="12.75">
      <c r="A97" s="159"/>
      <c r="B97" s="159"/>
      <c r="C97" s="159"/>
      <c r="D97" s="159"/>
      <c r="E97" s="159"/>
      <c r="F97" s="159"/>
      <c r="G97" s="159"/>
      <c r="H97" s="159"/>
      <c r="I97" s="159"/>
      <c r="J97" s="159"/>
      <c r="K97" s="159"/>
      <c r="L97" s="159"/>
      <c r="M97" s="159"/>
      <c r="Q97" s="159"/>
      <c r="R97" s="159"/>
      <c r="S97" s="159"/>
      <c r="T97" s="159"/>
      <c r="U97" s="159"/>
      <c r="V97" s="159" t="s">
        <v>42</v>
      </c>
      <c r="W97" s="360">
        <v>7467637956</v>
      </c>
      <c r="X97" s="489">
        <v>2369.43</v>
      </c>
      <c r="Y97" s="490">
        <f t="shared" si="3"/>
        <v>1.3041448787261072</v>
      </c>
      <c r="Z97" s="360">
        <f t="shared" si="4"/>
        <v>9738881796.498095</v>
      </c>
      <c r="AB97" s="595"/>
    </row>
    <row r="98" spans="1:28" ht="12.75">
      <c r="A98" s="159"/>
      <c r="B98" s="159"/>
      <c r="C98" s="159"/>
      <c r="D98" s="159"/>
      <c r="E98" s="159"/>
      <c r="F98" s="159"/>
      <c r="G98" s="159"/>
      <c r="H98" s="159"/>
      <c r="I98" s="159"/>
      <c r="J98" s="159"/>
      <c r="K98" s="159"/>
      <c r="L98" s="159"/>
      <c r="M98" s="159"/>
      <c r="Q98" s="159"/>
      <c r="R98" s="159"/>
      <c r="S98" s="159"/>
      <c r="T98" s="159"/>
      <c r="U98" s="159"/>
      <c r="V98" s="159" t="s">
        <v>43</v>
      </c>
      <c r="W98" s="360">
        <v>8068836366</v>
      </c>
      <c r="X98" s="489">
        <v>2378.91</v>
      </c>
      <c r="Y98" s="490">
        <f t="shared" si="3"/>
        <v>1.298947837454969</v>
      </c>
      <c r="Z98" s="360">
        <f t="shared" si="4"/>
        <v>10480997548.393711</v>
      </c>
      <c r="AB98" s="595"/>
    </row>
    <row r="99" spans="1:28" ht="12.75">
      <c r="A99" s="159"/>
      <c r="B99" s="159"/>
      <c r="C99" s="159"/>
      <c r="D99" s="159"/>
      <c r="E99" s="159"/>
      <c r="F99" s="159"/>
      <c r="G99" s="159"/>
      <c r="H99" s="159"/>
      <c r="I99" s="159"/>
      <c r="J99" s="159"/>
      <c r="K99" s="159"/>
      <c r="L99" s="159"/>
      <c r="M99" s="159"/>
      <c r="Q99" s="159"/>
      <c r="R99" s="159"/>
      <c r="S99" s="159"/>
      <c r="T99" s="159"/>
      <c r="U99" s="159"/>
      <c r="V99" s="159" t="s">
        <v>44</v>
      </c>
      <c r="W99" s="360">
        <v>7790494732</v>
      </c>
      <c r="X99" s="489">
        <v>2390.8</v>
      </c>
      <c r="Y99" s="490">
        <f t="shared" si="3"/>
        <v>1.292487870168981</v>
      </c>
      <c r="Z99" s="360">
        <f t="shared" si="4"/>
        <v>10069119943.725348</v>
      </c>
      <c r="AB99" s="595"/>
    </row>
    <row r="100" spans="1:28" ht="12.75">
      <c r="A100" s="159"/>
      <c r="B100" s="159"/>
      <c r="C100" s="159"/>
      <c r="D100" s="159"/>
      <c r="E100" s="159"/>
      <c r="F100" s="159"/>
      <c r="G100" s="159"/>
      <c r="H100" s="159"/>
      <c r="I100" s="159"/>
      <c r="J100" s="159"/>
      <c r="K100" s="159"/>
      <c r="L100" s="159"/>
      <c r="M100" s="159"/>
      <c r="Q100" s="159"/>
      <c r="R100" s="159"/>
      <c r="S100" s="159"/>
      <c r="T100" s="159"/>
      <c r="U100" s="159"/>
      <c r="V100" s="159" t="s">
        <v>45</v>
      </c>
      <c r="W100" s="360">
        <v>7960612564</v>
      </c>
      <c r="X100" s="489">
        <v>2408.25</v>
      </c>
      <c r="Y100" s="490">
        <f t="shared" si="3"/>
        <v>1.283122599397903</v>
      </c>
      <c r="Z100" s="360">
        <f t="shared" si="4"/>
        <v>10214441885.919285</v>
      </c>
      <c r="AB100" s="595"/>
    </row>
    <row r="101" spans="1:28" ht="12.75">
      <c r="A101" s="159"/>
      <c r="B101" s="159"/>
      <c r="C101" s="159"/>
      <c r="D101" s="159"/>
      <c r="E101" s="159"/>
      <c r="F101" s="159"/>
      <c r="G101" s="159"/>
      <c r="H101" s="159"/>
      <c r="I101" s="159"/>
      <c r="J101" s="159"/>
      <c r="K101" s="159"/>
      <c r="L101" s="159"/>
      <c r="M101" s="159"/>
      <c r="Q101" s="159"/>
      <c r="R101" s="159"/>
      <c r="S101" s="159"/>
      <c r="T101" s="159"/>
      <c r="U101" s="159"/>
      <c r="V101" s="159" t="s">
        <v>195</v>
      </c>
      <c r="W101" s="360">
        <v>8381522192</v>
      </c>
      <c r="X101" s="489">
        <v>2420.29</v>
      </c>
      <c r="Y101" s="490">
        <f t="shared" si="3"/>
        <v>1.276739564267092</v>
      </c>
      <c r="Z101" s="360">
        <f t="shared" si="4"/>
        <v>10701020991.309042</v>
      </c>
      <c r="AB101" s="595"/>
    </row>
    <row r="102" spans="1:28" ht="12.75">
      <c r="A102" s="159"/>
      <c r="B102" s="159"/>
      <c r="C102" s="159"/>
      <c r="D102" s="159"/>
      <c r="E102" s="159"/>
      <c r="F102" s="159"/>
      <c r="G102" s="159"/>
      <c r="H102" s="159"/>
      <c r="I102" s="159"/>
      <c r="J102" s="159"/>
      <c r="K102" s="159"/>
      <c r="L102" s="159"/>
      <c r="M102" s="159"/>
      <c r="Q102" s="159"/>
      <c r="R102" s="159"/>
      <c r="S102" s="159"/>
      <c r="T102" s="159"/>
      <c r="U102" s="159"/>
      <c r="V102" s="159" t="s">
        <v>139</v>
      </c>
      <c r="W102" s="360">
        <v>8158349756</v>
      </c>
      <c r="X102" s="489">
        <v>2424.4</v>
      </c>
      <c r="Y102" s="490">
        <f t="shared" si="3"/>
        <v>1.27457515261508</v>
      </c>
      <c r="Z102" s="360">
        <f t="shared" si="4"/>
        <v>10398429885.3409</v>
      </c>
      <c r="AB102" s="595"/>
    </row>
    <row r="103" spans="1:28" ht="12.75">
      <c r="A103" s="159"/>
      <c r="B103" s="159"/>
      <c r="C103" s="159"/>
      <c r="D103" s="159"/>
      <c r="E103" s="159"/>
      <c r="F103" s="159"/>
      <c r="G103" s="159"/>
      <c r="H103" s="159"/>
      <c r="I103" s="159"/>
      <c r="J103" s="159"/>
      <c r="K103" s="159"/>
      <c r="L103" s="159"/>
      <c r="M103" s="159"/>
      <c r="Q103" s="159"/>
      <c r="R103" s="159"/>
      <c r="S103" s="159"/>
      <c r="T103" s="159"/>
      <c r="U103" s="159"/>
      <c r="V103" s="159" t="s">
        <v>140</v>
      </c>
      <c r="W103" s="360">
        <v>7917643278</v>
      </c>
      <c r="X103" s="489">
        <v>2428.52</v>
      </c>
      <c r="Y103" s="490">
        <f t="shared" si="3"/>
        <v>1.2724128275657602</v>
      </c>
      <c r="Z103" s="360">
        <f t="shared" si="4"/>
        <v>10074510871.017015</v>
      </c>
      <c r="AB103" s="595"/>
    </row>
    <row r="104" spans="1:28" ht="12.75">
      <c r="A104" s="159"/>
      <c r="B104" s="159"/>
      <c r="C104" s="159"/>
      <c r="D104" s="159"/>
      <c r="E104" s="159"/>
      <c r="F104" s="159"/>
      <c r="G104" s="159"/>
      <c r="H104" s="159"/>
      <c r="I104" s="159"/>
      <c r="J104" s="159"/>
      <c r="K104" s="159"/>
      <c r="L104" s="159"/>
      <c r="M104" s="159"/>
      <c r="Q104" s="159"/>
      <c r="R104" s="159"/>
      <c r="S104" s="159"/>
      <c r="T104" s="159"/>
      <c r="U104" s="159"/>
      <c r="V104" s="159" t="s">
        <v>196</v>
      </c>
      <c r="W104" s="360">
        <v>8638207679</v>
      </c>
      <c r="X104" s="489">
        <v>2439.21</v>
      </c>
      <c r="Y104" s="490">
        <f t="shared" si="3"/>
        <v>1.2668363937504354</v>
      </c>
      <c r="Z104" s="360">
        <f t="shared" si="4"/>
        <v>10943195864.53168</v>
      </c>
      <c r="AB104" s="595"/>
    </row>
    <row r="105" spans="1:28" ht="12.75">
      <c r="A105" s="159"/>
      <c r="B105" s="159"/>
      <c r="C105" s="159"/>
      <c r="D105" s="159"/>
      <c r="E105" s="159"/>
      <c r="F105" s="159"/>
      <c r="G105" s="159"/>
      <c r="H105" s="159"/>
      <c r="I105" s="159"/>
      <c r="J105" s="159"/>
      <c r="K105" s="159"/>
      <c r="L105" s="159"/>
      <c r="M105" s="159"/>
      <c r="Q105" s="159"/>
      <c r="R105" s="159"/>
      <c r="S105" s="159"/>
      <c r="T105" s="159"/>
      <c r="U105" s="159"/>
      <c r="V105" s="159" t="s">
        <v>197</v>
      </c>
      <c r="W105" s="360">
        <v>13620551583</v>
      </c>
      <c r="X105" s="489">
        <v>2460.19</v>
      </c>
      <c r="Y105" s="490">
        <f t="shared" si="3"/>
        <v>1.256033070616497</v>
      </c>
      <c r="Z105" s="360">
        <f t="shared" si="4"/>
        <v>17107863228.28588</v>
      </c>
      <c r="AB105" s="595"/>
    </row>
    <row r="106" spans="1:28" ht="12.75">
      <c r="A106" s="159"/>
      <c r="B106" s="159"/>
      <c r="C106" s="159"/>
      <c r="D106" s="159"/>
      <c r="E106" s="159"/>
      <c r="F106" s="159"/>
      <c r="G106" s="159"/>
      <c r="H106" s="159"/>
      <c r="I106" s="159"/>
      <c r="J106" s="159"/>
      <c r="K106" s="159"/>
      <c r="L106" s="159"/>
      <c r="M106" s="159"/>
      <c r="Q106" s="159"/>
      <c r="R106" s="159"/>
      <c r="S106" s="159"/>
      <c r="T106" s="159"/>
      <c r="U106" s="159"/>
      <c r="V106" s="405" t="s">
        <v>561</v>
      </c>
      <c r="W106" s="360">
        <v>8260944272</v>
      </c>
      <c r="X106" s="489">
        <v>2474.21</v>
      </c>
      <c r="Y106" s="490">
        <f t="shared" si="3"/>
        <v>1.2489158155532472</v>
      </c>
      <c r="Z106" s="360">
        <f t="shared" si="4"/>
        <v>10317223952.704805</v>
      </c>
      <c r="AB106" s="595"/>
    </row>
    <row r="107" spans="1:28" ht="12.75">
      <c r="A107" s="159"/>
      <c r="B107" s="159"/>
      <c r="C107" s="159"/>
      <c r="D107" s="159"/>
      <c r="E107" s="159"/>
      <c r="F107" s="159"/>
      <c r="G107" s="159"/>
      <c r="H107" s="159"/>
      <c r="I107" s="159"/>
      <c r="J107" s="159"/>
      <c r="K107" s="159"/>
      <c r="L107" s="159"/>
      <c r="M107" s="159"/>
      <c r="Q107" s="159"/>
      <c r="R107" s="159"/>
      <c r="S107" s="159"/>
      <c r="T107" s="159"/>
      <c r="U107" s="159"/>
      <c r="V107" s="159" t="s">
        <v>41</v>
      </c>
      <c r="W107" s="360">
        <v>8501933920</v>
      </c>
      <c r="X107" s="489">
        <v>2485.1</v>
      </c>
      <c r="Y107" s="490">
        <f t="shared" si="3"/>
        <v>1.24344291980202</v>
      </c>
      <c r="Z107" s="360">
        <f t="shared" si="4"/>
        <v>10571669537.448633</v>
      </c>
      <c r="AB107" s="595"/>
    </row>
    <row r="108" spans="1:28" ht="12.75">
      <c r="A108" s="159"/>
      <c r="B108" s="159"/>
      <c r="C108" s="159"/>
      <c r="D108" s="159"/>
      <c r="E108" s="159"/>
      <c r="F108" s="159"/>
      <c r="G108" s="159"/>
      <c r="H108" s="159"/>
      <c r="I108" s="159"/>
      <c r="J108" s="159"/>
      <c r="K108" s="159"/>
      <c r="L108" s="159"/>
      <c r="M108" s="159"/>
      <c r="Q108" s="159"/>
      <c r="R108" s="159"/>
      <c r="S108" s="159"/>
      <c r="T108" s="159"/>
      <c r="U108" s="159"/>
      <c r="V108" s="159" t="s">
        <v>313</v>
      </c>
      <c r="W108" s="360">
        <v>8686723219</v>
      </c>
      <c r="X108" s="489">
        <v>2503.24</v>
      </c>
      <c r="Y108" s="490">
        <f t="shared" si="3"/>
        <v>1.2344321759000336</v>
      </c>
      <c r="Z108" s="360">
        <f t="shared" si="4"/>
        <v>10723170644.671515</v>
      </c>
      <c r="AB108" s="595"/>
    </row>
    <row r="109" spans="1:28" ht="12.75">
      <c r="A109" s="159"/>
      <c r="B109" s="159"/>
      <c r="C109" s="159"/>
      <c r="D109" s="159"/>
      <c r="E109" s="159"/>
      <c r="F109" s="159"/>
      <c r="G109" s="159"/>
      <c r="H109" s="159"/>
      <c r="I109" s="159"/>
      <c r="J109" s="159"/>
      <c r="K109" s="159"/>
      <c r="L109" s="159"/>
      <c r="M109" s="159"/>
      <c r="Q109" s="159"/>
      <c r="R109" s="159"/>
      <c r="S109" s="159"/>
      <c r="T109" s="159"/>
      <c r="U109" s="159"/>
      <c r="V109" s="159" t="s">
        <v>42</v>
      </c>
      <c r="W109" s="360">
        <v>8564665433</v>
      </c>
      <c r="X109" s="489">
        <v>2526.02</v>
      </c>
      <c r="Y109" s="490">
        <f t="shared" si="3"/>
        <v>1.2232998946960039</v>
      </c>
      <c r="Z109" s="360">
        <f t="shared" si="4"/>
        <v>10477154322.295404</v>
      </c>
      <c r="AB109" s="595"/>
    </row>
    <row r="110" spans="1:28" ht="12.75">
      <c r="A110" s="159"/>
      <c r="B110" s="159"/>
      <c r="C110" s="159"/>
      <c r="D110" s="159"/>
      <c r="E110" s="159"/>
      <c r="F110" s="159"/>
      <c r="G110" s="159"/>
      <c r="H110" s="159"/>
      <c r="I110" s="159"/>
      <c r="J110" s="159"/>
      <c r="K110" s="159"/>
      <c r="L110" s="159"/>
      <c r="M110" s="159"/>
      <c r="Q110" s="159"/>
      <c r="R110" s="159"/>
      <c r="S110" s="159"/>
      <c r="T110" s="159"/>
      <c r="U110" s="159"/>
      <c r="V110" s="159" t="s">
        <v>43</v>
      </c>
      <c r="W110" s="360">
        <v>9157690507</v>
      </c>
      <c r="X110" s="489">
        <v>2543.7</v>
      </c>
      <c r="Y110" s="490">
        <f aca="true" t="shared" si="5" ref="Y110:Y163">$X$164/X110</f>
        <v>1.2147973424539058</v>
      </c>
      <c r="Z110" s="360">
        <f aca="true" t="shared" si="6" ref="Z110:Z129">Y110*W110</f>
        <v>11124738090.91896</v>
      </c>
      <c r="AB110" s="595"/>
    </row>
    <row r="111" spans="1:28" ht="12.75">
      <c r="A111" s="159"/>
      <c r="B111" s="159"/>
      <c r="C111" s="159"/>
      <c r="D111" s="159"/>
      <c r="E111" s="159"/>
      <c r="F111" s="159"/>
      <c r="G111" s="159"/>
      <c r="H111" s="159"/>
      <c r="I111" s="159"/>
      <c r="J111" s="159"/>
      <c r="K111" s="159"/>
      <c r="L111" s="159"/>
      <c r="M111" s="159"/>
      <c r="Q111" s="159"/>
      <c r="R111" s="159"/>
      <c r="S111" s="159"/>
      <c r="T111" s="159"/>
      <c r="U111" s="159"/>
      <c r="V111" s="159" t="s">
        <v>44</v>
      </c>
      <c r="W111" s="360">
        <v>9126992497</v>
      </c>
      <c r="X111" s="489">
        <v>2540.9</v>
      </c>
      <c r="Y111" s="490">
        <f t="shared" si="5"/>
        <v>1.2161360147979061</v>
      </c>
      <c r="Z111" s="360">
        <f t="shared" si="6"/>
        <v>11099664282.39197</v>
      </c>
      <c r="AB111" s="595"/>
    </row>
    <row r="112" spans="1:28" ht="12.75">
      <c r="A112" s="159"/>
      <c r="B112" s="159"/>
      <c r="C112" s="159"/>
      <c r="D112" s="159"/>
      <c r="E112" s="159"/>
      <c r="F112" s="159"/>
      <c r="G112" s="159"/>
      <c r="H112" s="159"/>
      <c r="I112" s="159"/>
      <c r="J112" s="159"/>
      <c r="K112" s="159"/>
      <c r="L112" s="159"/>
      <c r="M112" s="159"/>
      <c r="Q112" s="159"/>
      <c r="R112" s="159"/>
      <c r="S112" s="159"/>
      <c r="T112" s="159"/>
      <c r="U112" s="159"/>
      <c r="V112" s="159" t="s">
        <v>45</v>
      </c>
      <c r="W112" s="360">
        <v>8792864943</v>
      </c>
      <c r="X112" s="489">
        <v>2541.66</v>
      </c>
      <c r="Y112" s="490">
        <f t="shared" si="5"/>
        <v>1.2157723692390012</v>
      </c>
      <c r="Z112" s="360">
        <f t="shared" si="6"/>
        <v>10690122244.149666</v>
      </c>
      <c r="AB112" s="595"/>
    </row>
    <row r="113" spans="1:28" ht="12.75">
      <c r="A113" s="159"/>
      <c r="B113" s="159"/>
      <c r="C113" s="159"/>
      <c r="D113" s="159"/>
      <c r="E113" s="159"/>
      <c r="F113" s="159"/>
      <c r="G113" s="159"/>
      <c r="H113" s="159"/>
      <c r="I113" s="159"/>
      <c r="J113" s="159"/>
      <c r="K113" s="159"/>
      <c r="L113" s="159"/>
      <c r="M113" s="159"/>
      <c r="Q113" s="159"/>
      <c r="R113" s="159"/>
      <c r="S113" s="159"/>
      <c r="T113" s="159"/>
      <c r="U113" s="159"/>
      <c r="V113" s="159" t="s">
        <v>195</v>
      </c>
      <c r="W113" s="360">
        <v>9730905764</v>
      </c>
      <c r="X113" s="489">
        <v>2541.66</v>
      </c>
      <c r="Y113" s="490">
        <f t="shared" si="5"/>
        <v>1.2157723692390012</v>
      </c>
      <c r="Z113" s="360">
        <f t="shared" si="6"/>
        <v>11830566355.539734</v>
      </c>
      <c r="AB113" s="595"/>
    </row>
    <row r="114" spans="1:28" ht="12.75">
      <c r="A114" s="159"/>
      <c r="B114" s="159"/>
      <c r="C114" s="159"/>
      <c r="D114" s="159"/>
      <c r="E114" s="159"/>
      <c r="F114" s="159"/>
      <c r="G114" s="159"/>
      <c r="H114" s="159"/>
      <c r="I114" s="159"/>
      <c r="J114" s="159"/>
      <c r="K114" s="159"/>
      <c r="L114" s="159"/>
      <c r="M114" s="159"/>
      <c r="Q114" s="159"/>
      <c r="R114" s="159"/>
      <c r="S114" s="159"/>
      <c r="T114" s="159"/>
      <c r="U114" s="159"/>
      <c r="V114" s="159" t="s">
        <v>139</v>
      </c>
      <c r="W114" s="360">
        <v>9080640229</v>
      </c>
      <c r="X114" s="489">
        <v>2545.47</v>
      </c>
      <c r="Y114" s="490">
        <f t="shared" si="5"/>
        <v>1.2139526295733205</v>
      </c>
      <c r="Z114" s="360">
        <f t="shared" si="6"/>
        <v>11023467084.203829</v>
      </c>
      <c r="AB114" s="595"/>
    </row>
    <row r="115" spans="1:28" ht="12.75">
      <c r="A115" s="159"/>
      <c r="B115" s="159"/>
      <c r="C115" s="159"/>
      <c r="D115" s="159"/>
      <c r="E115" s="159"/>
      <c r="F115" s="159"/>
      <c r="G115" s="159"/>
      <c r="H115" s="159"/>
      <c r="I115" s="159"/>
      <c r="J115" s="159"/>
      <c r="K115" s="159"/>
      <c r="L115" s="159"/>
      <c r="M115" s="159"/>
      <c r="Q115" s="159"/>
      <c r="R115" s="159"/>
      <c r="S115" s="159"/>
      <c r="T115" s="159"/>
      <c r="U115" s="159"/>
      <c r="V115" s="159" t="s">
        <v>140</v>
      </c>
      <c r="W115" s="360">
        <v>9620547587</v>
      </c>
      <c r="X115" s="489">
        <v>2560.23</v>
      </c>
      <c r="Y115" s="490">
        <f t="shared" si="5"/>
        <v>1.2069540627209274</v>
      </c>
      <c r="Z115" s="360">
        <f t="shared" si="6"/>
        <v>11611558995.729666</v>
      </c>
      <c r="AB115" s="595"/>
    </row>
    <row r="116" spans="1:28" ht="12.75">
      <c r="A116" s="159"/>
      <c r="B116" s="159"/>
      <c r="C116" s="159"/>
      <c r="D116" s="159"/>
      <c r="E116" s="159"/>
      <c r="F116" s="159"/>
      <c r="G116" s="159"/>
      <c r="H116" s="159"/>
      <c r="I116" s="159"/>
      <c r="J116" s="159"/>
      <c r="K116" s="159"/>
      <c r="L116" s="159"/>
      <c r="M116" s="159"/>
      <c r="Q116" s="159"/>
      <c r="R116" s="159"/>
      <c r="S116" s="159"/>
      <c r="T116" s="159"/>
      <c r="U116" s="159"/>
      <c r="V116" s="159" t="s">
        <v>196</v>
      </c>
      <c r="W116" s="360">
        <v>9548674450</v>
      </c>
      <c r="X116" s="489">
        <v>2574.05</v>
      </c>
      <c r="Y116" s="490">
        <f t="shared" si="5"/>
        <v>1.2004739612672635</v>
      </c>
      <c r="Z116" s="360">
        <f t="shared" si="6"/>
        <v>11462935041.843008</v>
      </c>
      <c r="AB116" s="595"/>
    </row>
    <row r="117" spans="1:28" ht="12.75">
      <c r="A117" s="159"/>
      <c r="B117" s="159"/>
      <c r="C117" s="159"/>
      <c r="D117" s="159"/>
      <c r="E117" s="159"/>
      <c r="F117" s="159"/>
      <c r="G117" s="159"/>
      <c r="H117" s="159"/>
      <c r="I117" s="159"/>
      <c r="J117" s="159"/>
      <c r="K117" s="159"/>
      <c r="L117" s="159"/>
      <c r="M117" s="159"/>
      <c r="Q117" s="159"/>
      <c r="R117" s="159"/>
      <c r="S117" s="159"/>
      <c r="T117" s="159"/>
      <c r="U117" s="159"/>
      <c r="V117" s="159" t="s">
        <v>197</v>
      </c>
      <c r="W117" s="360">
        <v>15442267945</v>
      </c>
      <c r="X117" s="489">
        <v>2584.35</v>
      </c>
      <c r="Y117" s="490">
        <f t="shared" si="5"/>
        <v>1.1956894383500687</v>
      </c>
      <c r="Z117" s="360">
        <f t="shared" si="6"/>
        <v>18464156686.00832</v>
      </c>
      <c r="AB117" s="595"/>
    </row>
    <row r="118" spans="1:28" ht="12.75">
      <c r="A118" s="159"/>
      <c r="B118" s="159"/>
      <c r="C118" s="159"/>
      <c r="D118" s="159"/>
      <c r="E118" s="159"/>
      <c r="F118" s="159"/>
      <c r="G118" s="159"/>
      <c r="H118" s="159"/>
      <c r="I118" s="159"/>
      <c r="J118" s="159"/>
      <c r="K118" s="159"/>
      <c r="L118" s="159"/>
      <c r="M118" s="159"/>
      <c r="Q118" s="159"/>
      <c r="R118" s="159"/>
      <c r="S118" s="159"/>
      <c r="T118" s="159"/>
      <c r="U118" s="159"/>
      <c r="V118" s="405" t="s">
        <v>617</v>
      </c>
      <c r="W118" s="360">
        <v>8252205739</v>
      </c>
      <c r="X118" s="489">
        <v>2594.17</v>
      </c>
      <c r="Y118" s="490">
        <f t="shared" si="5"/>
        <v>1.1911632622380182</v>
      </c>
      <c r="Z118" s="360">
        <f t="shared" si="6"/>
        <v>9829724308.726536</v>
      </c>
      <c r="AB118" s="595"/>
    </row>
    <row r="119" spans="1:28" ht="12.75">
      <c r="A119" s="159"/>
      <c r="B119" s="159"/>
      <c r="C119" s="159"/>
      <c r="D119" s="159"/>
      <c r="E119" s="159"/>
      <c r="F119" s="159"/>
      <c r="G119" s="159"/>
      <c r="H119" s="159"/>
      <c r="I119" s="159"/>
      <c r="J119" s="159"/>
      <c r="K119" s="159"/>
      <c r="L119" s="159"/>
      <c r="M119" s="159"/>
      <c r="Q119" s="159"/>
      <c r="R119" s="159"/>
      <c r="S119" s="159"/>
      <c r="T119" s="159"/>
      <c r="U119" s="159"/>
      <c r="V119" s="159" t="s">
        <v>41</v>
      </c>
      <c r="W119" s="360">
        <v>9974553640</v>
      </c>
      <c r="X119" s="489">
        <v>2600.14</v>
      </c>
      <c r="Y119" s="490">
        <f t="shared" si="5"/>
        <v>1.1884283153984017</v>
      </c>
      <c r="Z119" s="360">
        <f t="shared" si="6"/>
        <v>11854041979.236195</v>
      </c>
      <c r="AB119" s="595"/>
    </row>
    <row r="120" spans="1:28" ht="12.75">
      <c r="A120" s="159"/>
      <c r="B120" s="159"/>
      <c r="C120" s="159"/>
      <c r="D120" s="159"/>
      <c r="E120" s="159"/>
      <c r="F120" s="159"/>
      <c r="G120" s="159"/>
      <c r="H120" s="159"/>
      <c r="I120" s="159"/>
      <c r="J120" s="159"/>
      <c r="K120" s="159"/>
      <c r="L120" s="159"/>
      <c r="M120" s="159"/>
      <c r="Q120" s="159"/>
      <c r="R120" s="159"/>
      <c r="S120" s="159"/>
      <c r="T120" s="159"/>
      <c r="U120" s="159"/>
      <c r="V120" s="159" t="s">
        <v>313</v>
      </c>
      <c r="W120" s="360">
        <v>9804416269</v>
      </c>
      <c r="X120" s="489">
        <v>2607.16</v>
      </c>
      <c r="Y120" s="490">
        <f t="shared" si="5"/>
        <v>1.1852283711011216</v>
      </c>
      <c r="Z120" s="360">
        <f t="shared" si="6"/>
        <v>11620472324.104206</v>
      </c>
      <c r="AB120" s="595"/>
    </row>
    <row r="121" spans="1:28" ht="12.75">
      <c r="A121" s="159"/>
      <c r="B121" s="159"/>
      <c r="C121" s="159"/>
      <c r="D121" s="159"/>
      <c r="E121" s="159"/>
      <c r="F121" s="159"/>
      <c r="G121" s="159"/>
      <c r="H121" s="159"/>
      <c r="I121" s="159"/>
      <c r="J121" s="159"/>
      <c r="K121" s="159"/>
      <c r="L121" s="159"/>
      <c r="M121" s="159"/>
      <c r="Q121" s="159"/>
      <c r="R121" s="159"/>
      <c r="S121" s="159"/>
      <c r="T121" s="159"/>
      <c r="U121" s="159"/>
      <c r="V121" s="159" t="s">
        <v>42</v>
      </c>
      <c r="W121" s="360">
        <v>9789436194</v>
      </c>
      <c r="X121" s="489">
        <v>2610.29</v>
      </c>
      <c r="Y121" s="490">
        <f t="shared" si="5"/>
        <v>1.1838071631887646</v>
      </c>
      <c r="Z121" s="360">
        <f t="shared" si="6"/>
        <v>11588804690.036556</v>
      </c>
      <c r="AB121" s="595"/>
    </row>
    <row r="122" spans="1:28" ht="12.75">
      <c r="A122" s="159"/>
      <c r="B122" s="159"/>
      <c r="C122" s="159"/>
      <c r="D122" s="159"/>
      <c r="E122" s="159"/>
      <c r="F122" s="159"/>
      <c r="G122" s="159"/>
      <c r="H122" s="159"/>
      <c r="I122" s="159"/>
      <c r="J122" s="159"/>
      <c r="K122" s="159"/>
      <c r="L122" s="159"/>
      <c r="M122" s="159"/>
      <c r="Q122" s="159"/>
      <c r="R122" s="159"/>
      <c r="S122" s="159"/>
      <c r="T122" s="159"/>
      <c r="U122" s="159"/>
      <c r="V122" s="159" t="s">
        <v>43</v>
      </c>
      <c r="W122" s="360">
        <v>10376028542</v>
      </c>
      <c r="X122" s="489">
        <v>2613.68</v>
      </c>
      <c r="Y122" s="490">
        <f t="shared" si="5"/>
        <v>1.1822717394631326</v>
      </c>
      <c r="Z122" s="360">
        <f t="shared" si="6"/>
        <v>12267285313.069452</v>
      </c>
      <c r="AB122" s="595"/>
    </row>
    <row r="123" spans="1:28" ht="12.75">
      <c r="A123" s="159"/>
      <c r="B123" s="159"/>
      <c r="C123" s="159"/>
      <c r="D123" s="159"/>
      <c r="E123" s="159"/>
      <c r="F123" s="159"/>
      <c r="G123" s="159"/>
      <c r="H123" s="159"/>
      <c r="I123" s="159"/>
      <c r="J123" s="159"/>
      <c r="K123" s="159"/>
      <c r="L123" s="159"/>
      <c r="M123" s="159"/>
      <c r="Q123" s="159"/>
      <c r="R123" s="159"/>
      <c r="U123" s="159"/>
      <c r="V123" s="159" t="s">
        <v>44</v>
      </c>
      <c r="W123" s="360">
        <v>10181450944</v>
      </c>
      <c r="X123" s="489">
        <v>2611.85</v>
      </c>
      <c r="Y123" s="490">
        <f t="shared" si="5"/>
        <v>1.1831001014606506</v>
      </c>
      <c r="Z123" s="360">
        <f t="shared" si="6"/>
        <v>12045675644.863037</v>
      </c>
      <c r="AB123" s="595"/>
    </row>
    <row r="124" spans="1:28" ht="12.75">
      <c r="A124" s="159"/>
      <c r="B124" s="159"/>
      <c r="C124" s="159"/>
      <c r="D124" s="159"/>
      <c r="E124" s="159"/>
      <c r="F124" s="159"/>
      <c r="G124" s="159"/>
      <c r="H124" s="159"/>
      <c r="I124" s="159"/>
      <c r="J124" s="159"/>
      <c r="K124" s="159"/>
      <c r="L124" s="159"/>
      <c r="M124" s="159"/>
      <c r="V124" s="159" t="s">
        <v>45</v>
      </c>
      <c r="W124" s="360">
        <v>10488262192</v>
      </c>
      <c r="X124" s="489">
        <v>2614.72</v>
      </c>
      <c r="Y124" s="490">
        <f t="shared" si="5"/>
        <v>1.1818014930853018</v>
      </c>
      <c r="Z124" s="360">
        <f t="shared" si="6"/>
        <v>12395043918.375721</v>
      </c>
      <c r="AB124" s="595"/>
    </row>
    <row r="125" spans="22:28" ht="12.75">
      <c r="V125" s="159" t="s">
        <v>195</v>
      </c>
      <c r="W125" s="360">
        <v>10671412197</v>
      </c>
      <c r="X125" s="489">
        <v>2614.2</v>
      </c>
      <c r="Y125" s="490">
        <f t="shared" si="5"/>
        <v>1.1820365695050112</v>
      </c>
      <c r="Z125" s="360">
        <f t="shared" si="6"/>
        <v>12613999465.115814</v>
      </c>
      <c r="AB125" s="595"/>
    </row>
    <row r="126" spans="22:28" ht="12.75">
      <c r="V126" s="159" t="s">
        <v>139</v>
      </c>
      <c r="W126" s="360">
        <v>11102411521</v>
      </c>
      <c r="X126" s="560">
        <v>2618.38</v>
      </c>
      <c r="Y126" s="490">
        <f t="shared" si="5"/>
        <v>1.1801495581237254</v>
      </c>
      <c r="Z126" s="360">
        <f t="shared" si="6"/>
        <v>13102506050.615908</v>
      </c>
      <c r="AB126" s="592"/>
    </row>
    <row r="127" spans="22:28" ht="12.75">
      <c r="V127" s="159" t="s">
        <v>140</v>
      </c>
      <c r="W127" s="360">
        <v>11067651503</v>
      </c>
      <c r="X127" s="560">
        <v>2629.64</v>
      </c>
      <c r="Y127" s="490">
        <f t="shared" si="5"/>
        <v>1.1750962108881824</v>
      </c>
      <c r="Z127" s="360">
        <f t="shared" si="6"/>
        <v>13005555344.606197</v>
      </c>
      <c r="AB127" s="592"/>
    </row>
    <row r="128" spans="22:28" ht="12.75">
      <c r="V128" s="159" t="s">
        <v>196</v>
      </c>
      <c r="W128" s="360">
        <v>11079894160</v>
      </c>
      <c r="X128" s="560">
        <v>2640.68</v>
      </c>
      <c r="Y128" s="490">
        <f t="shared" si="5"/>
        <v>1.1701834375994062</v>
      </c>
      <c r="Z128" s="360">
        <f t="shared" si="6"/>
        <v>12965508636.386385</v>
      </c>
      <c r="AB128" s="592"/>
    </row>
    <row r="129" spans="22:28" ht="12.75">
      <c r="V129" s="159" t="s">
        <v>197</v>
      </c>
      <c r="W129" s="360">
        <v>17660861204</v>
      </c>
      <c r="X129" s="560">
        <v>2657.05</v>
      </c>
      <c r="Y129" s="490">
        <f t="shared" si="5"/>
        <v>1.162973974896972</v>
      </c>
      <c r="Z129" s="360">
        <f t="shared" si="6"/>
        <v>20539121954.519604</v>
      </c>
      <c r="AB129" s="592"/>
    </row>
    <row r="130" spans="22:28" ht="12.75">
      <c r="V130" s="405" t="s">
        <v>628</v>
      </c>
      <c r="W130" s="360">
        <v>10970990837</v>
      </c>
      <c r="X130" s="560">
        <v>2670.07</v>
      </c>
      <c r="Y130" s="490">
        <f t="shared" si="5"/>
        <v>1.157302992056388</v>
      </c>
      <c r="Z130" s="360">
        <f aca="true" t="shared" si="7" ref="Z130:Z143">Y130*W130</f>
        <v>12696760521.483316</v>
      </c>
      <c r="AB130" s="595"/>
    </row>
    <row r="131" spans="22:28" ht="12.75">
      <c r="V131" s="405" t="s">
        <v>41</v>
      </c>
      <c r="W131" s="360">
        <v>11454994004</v>
      </c>
      <c r="X131" s="560">
        <v>2681.28</v>
      </c>
      <c r="Y131" s="490">
        <f t="shared" si="5"/>
        <v>1.1524644945697575</v>
      </c>
      <c r="Z131" s="360">
        <f t="shared" si="7"/>
        <v>13201473875.119463</v>
      </c>
      <c r="AB131" s="595"/>
    </row>
    <row r="132" spans="22:28" ht="12.75">
      <c r="V132" s="405" t="s">
        <v>313</v>
      </c>
      <c r="W132" s="360">
        <v>11357971745</v>
      </c>
      <c r="X132" s="560">
        <v>2693.08</v>
      </c>
      <c r="Y132" s="490">
        <f t="shared" si="5"/>
        <v>1.1474148558527781</v>
      </c>
      <c r="Z132" s="360">
        <f t="shared" si="7"/>
        <v>13032305512.569101</v>
      </c>
      <c r="AB132" s="595"/>
    </row>
    <row r="133" spans="22:28" ht="12.75">
      <c r="V133" s="405" t="s">
        <v>42</v>
      </c>
      <c r="W133" s="360">
        <v>11520862404</v>
      </c>
      <c r="X133" s="560">
        <v>2700.08</v>
      </c>
      <c r="Y133" s="490">
        <f t="shared" si="5"/>
        <v>1.1444401647358597</v>
      </c>
      <c r="Z133" s="360">
        <f t="shared" si="7"/>
        <v>13184937667.532932</v>
      </c>
      <c r="AB133" s="595"/>
    </row>
    <row r="134" spans="22:28" ht="12.75">
      <c r="V134" s="405" t="s">
        <v>43</v>
      </c>
      <c r="W134" s="360">
        <v>11896865409</v>
      </c>
      <c r="X134" s="560">
        <v>2707.1</v>
      </c>
      <c r="Y134" s="490">
        <f t="shared" si="5"/>
        <v>1.1414724243655572</v>
      </c>
      <c r="Z134" s="360">
        <f t="shared" si="7"/>
        <v>13579943800.761967</v>
      </c>
      <c r="AB134" s="595"/>
    </row>
    <row r="135" spans="22:28" ht="12.75">
      <c r="V135" s="405" t="s">
        <v>44</v>
      </c>
      <c r="W135" s="360">
        <v>11969218888</v>
      </c>
      <c r="X135" s="560">
        <v>2715.49</v>
      </c>
      <c r="Y135" s="490">
        <f t="shared" si="5"/>
        <v>1.1379456378038586</v>
      </c>
      <c r="Z135" s="360">
        <f t="shared" si="7"/>
        <v>13620320421.519152</v>
      </c>
      <c r="AB135" s="595"/>
    </row>
    <row r="136" spans="22:28" ht="12.75">
      <c r="V136" s="405" t="s">
        <v>45</v>
      </c>
      <c r="W136" s="360">
        <v>12247305506</v>
      </c>
      <c r="X136" s="560">
        <v>2724.18</v>
      </c>
      <c r="Y136" s="490">
        <f t="shared" si="5"/>
        <v>1.134315647277346</v>
      </c>
      <c r="Z136" s="360">
        <f t="shared" si="7"/>
        <v>13892310272.441792</v>
      </c>
      <c r="AB136" s="595"/>
    </row>
    <row r="137" spans="22:28" ht="12.75">
      <c r="V137" s="405" t="s">
        <v>195</v>
      </c>
      <c r="W137" s="360">
        <v>12699116969</v>
      </c>
      <c r="X137" s="560">
        <v>2740.25</v>
      </c>
      <c r="Y137" s="490">
        <f t="shared" si="5"/>
        <v>1.1276635343490558</v>
      </c>
      <c r="Z137" s="360">
        <f t="shared" si="7"/>
        <v>14320331124.374609</v>
      </c>
      <c r="AB137" s="595"/>
    </row>
    <row r="138" spans="22:28" ht="12.75">
      <c r="V138" s="405" t="s">
        <v>139</v>
      </c>
      <c r="W138" s="360">
        <v>12633834756</v>
      </c>
      <c r="X138" s="560">
        <v>2747.1</v>
      </c>
      <c r="Y138" s="490">
        <f t="shared" si="5"/>
        <v>1.1248516617523934</v>
      </c>
      <c r="Z138" s="360">
        <f t="shared" si="7"/>
        <v>14211190019.591743</v>
      </c>
      <c r="AB138" s="595"/>
    </row>
    <row r="139" spans="22:28" ht="12.75">
      <c r="V139" s="405" t="s">
        <v>140</v>
      </c>
      <c r="W139" s="360">
        <v>13431463826</v>
      </c>
      <c r="X139" s="560">
        <v>2755.34</v>
      </c>
      <c r="Y139" s="490">
        <f t="shared" si="5"/>
        <v>1.1214877292820487</v>
      </c>
      <c r="Z139" s="360">
        <f t="shared" si="7"/>
        <v>15063221867.154716</v>
      </c>
      <c r="AB139" s="595"/>
    </row>
    <row r="140" spans="22:28" ht="12.75">
      <c r="V140" s="405" t="s">
        <v>196</v>
      </c>
      <c r="W140" s="360">
        <v>12416855753</v>
      </c>
      <c r="X140" s="560">
        <v>2767.19</v>
      </c>
      <c r="Y140" s="490">
        <f t="shared" si="5"/>
        <v>1.1166851571449736</v>
      </c>
      <c r="Z140" s="360">
        <f t="shared" si="7"/>
        <v>13865718517.785275</v>
      </c>
      <c r="AB140" s="592"/>
    </row>
    <row r="141" spans="22:28" ht="12.75">
      <c r="V141" s="405" t="s">
        <v>197</v>
      </c>
      <c r="W141" s="360">
        <v>19876845189</v>
      </c>
      <c r="X141" s="560">
        <v>2794.03</v>
      </c>
      <c r="Y141" s="490">
        <f t="shared" si="5"/>
        <v>1.1059580605791632</v>
      </c>
      <c r="Z141" s="360">
        <f t="shared" si="7"/>
        <v>21982957155.65871</v>
      </c>
      <c r="AB141" s="592"/>
    </row>
    <row r="142" spans="22:28" ht="12.75">
      <c r="V142" s="405" t="s">
        <v>642</v>
      </c>
      <c r="W142" s="360">
        <f aca="true" t="shared" si="8" ref="W142:W164">E14</f>
        <v>14076323766</v>
      </c>
      <c r="X142" s="560">
        <v>2813.31</v>
      </c>
      <c r="Y142" s="490">
        <f t="shared" si="5"/>
        <v>1.0983787780230405</v>
      </c>
      <c r="Z142" s="360">
        <f t="shared" si="7"/>
        <v>15461135297.155764</v>
      </c>
      <c r="AB142" s="592"/>
    </row>
    <row r="143" spans="22:26" ht="12.75">
      <c r="V143" s="405" t="s">
        <v>41</v>
      </c>
      <c r="W143" s="360">
        <f t="shared" si="8"/>
        <v>13602455874</v>
      </c>
      <c r="X143" s="560">
        <v>2826.81</v>
      </c>
      <c r="Y143" s="490">
        <f t="shared" si="5"/>
        <v>1.0931332491394894</v>
      </c>
      <c r="Z143" s="360">
        <f t="shared" si="7"/>
        <v>14869296785.822153</v>
      </c>
    </row>
    <row r="144" spans="22:26" ht="12.75">
      <c r="V144" s="405" t="s">
        <v>313</v>
      </c>
      <c r="W144" s="360">
        <f t="shared" si="8"/>
        <v>13292958883</v>
      </c>
      <c r="X144" s="560">
        <v>2841.23</v>
      </c>
      <c r="Y144" s="490">
        <f t="shared" si="5"/>
        <v>1.087585306363793</v>
      </c>
      <c r="Z144" s="360">
        <f aca="true" t="shared" si="9" ref="Z144:Z149">Y144*W144</f>
        <v>14457226759.24886</v>
      </c>
    </row>
    <row r="145" spans="22:26" ht="12.75">
      <c r="V145" s="405" t="s">
        <v>42</v>
      </c>
      <c r="W145" s="360">
        <f t="shared" si="8"/>
        <v>13841308082</v>
      </c>
      <c r="X145" s="560">
        <v>2859.41</v>
      </c>
      <c r="Y145" s="490">
        <f t="shared" si="5"/>
        <v>1.0806704879677975</v>
      </c>
      <c r="Z145" s="360">
        <f t="shared" si="9"/>
        <v>14957893159.087559</v>
      </c>
    </row>
    <row r="146" spans="22:26" ht="12.75">
      <c r="V146" s="405" t="s">
        <v>43</v>
      </c>
      <c r="W146" s="360">
        <f t="shared" si="8"/>
        <v>13883137127</v>
      </c>
      <c r="X146" s="560">
        <v>2886.86</v>
      </c>
      <c r="Y146" s="490">
        <f t="shared" si="5"/>
        <v>1.070394823441386</v>
      </c>
      <c r="Z146" s="360">
        <f t="shared" si="9"/>
        <v>14860438113.867716</v>
      </c>
    </row>
    <row r="147" spans="22:26" ht="12.75">
      <c r="V147" s="405" t="s">
        <v>44</v>
      </c>
      <c r="W147" s="360">
        <f t="shared" si="8"/>
        <v>14180042375</v>
      </c>
      <c r="X147" s="560">
        <v>2913.13</v>
      </c>
      <c r="Y147" s="490">
        <f t="shared" si="5"/>
        <v>1.0607422257159824</v>
      </c>
      <c r="Z147" s="360">
        <f t="shared" si="9"/>
        <v>15041369709.604446</v>
      </c>
    </row>
    <row r="148" spans="22:26" ht="12.75">
      <c r="V148" s="405" t="s">
        <v>45</v>
      </c>
      <c r="W148" s="360">
        <f t="shared" si="8"/>
        <v>15346006170</v>
      </c>
      <c r="X148" s="560">
        <v>2930.03</v>
      </c>
      <c r="Y148" s="490">
        <f t="shared" si="5"/>
        <v>1.0546240140885927</v>
      </c>
      <c r="Z148" s="360">
        <f t="shared" si="9"/>
        <v>16184266627.233711</v>
      </c>
    </row>
    <row r="149" spans="22:26" ht="12.75">
      <c r="V149" s="405" t="s">
        <v>195</v>
      </c>
      <c r="W149" s="360">
        <f t="shared" si="8"/>
        <v>13834108160</v>
      </c>
      <c r="X149" s="560">
        <v>2936.18</v>
      </c>
      <c r="Y149" s="490">
        <f t="shared" si="5"/>
        <v>1.0524150426744954</v>
      </c>
      <c r="Z149" s="360">
        <f t="shared" si="9"/>
        <v>14559223529.569984</v>
      </c>
    </row>
    <row r="150" spans="22:26" ht="12.75">
      <c r="V150" s="405" t="s">
        <v>139</v>
      </c>
      <c r="W150" s="360">
        <f t="shared" si="8"/>
        <v>14757396649</v>
      </c>
      <c r="X150" s="560">
        <v>2937.18</v>
      </c>
      <c r="Y150" s="490">
        <f t="shared" si="5"/>
        <v>1.0520567346910983</v>
      </c>
      <c r="Z150" s="360">
        <f aca="true" t="shared" si="10" ref="Z150:Z155">Y150*W150</f>
        <v>15525618531.088295</v>
      </c>
    </row>
    <row r="151" spans="22:26" ht="12.75">
      <c r="V151" s="405" t="s">
        <v>140</v>
      </c>
      <c r="W151" s="360">
        <f t="shared" si="8"/>
        <v>14883850387</v>
      </c>
      <c r="X151" s="560">
        <v>2955.28</v>
      </c>
      <c r="Y151" s="490">
        <f t="shared" si="5"/>
        <v>1.0456132752226523</v>
      </c>
      <c r="Z151" s="360">
        <f t="shared" si="10"/>
        <v>15562751551.075012</v>
      </c>
    </row>
    <row r="152" spans="22:26" ht="12.75">
      <c r="V152" s="405" t="s">
        <v>196</v>
      </c>
      <c r="W152" s="360">
        <f t="shared" si="8"/>
        <v>14881969345</v>
      </c>
      <c r="X152" s="560">
        <v>2966.51</v>
      </c>
      <c r="Y152" s="490">
        <f t="shared" si="5"/>
        <v>1.0416550087476528</v>
      </c>
      <c r="Z152" s="360">
        <f t="shared" si="10"/>
        <v>15501877908.248276</v>
      </c>
    </row>
    <row r="153" spans="22:26" ht="12.75">
      <c r="V153" s="405" t="s">
        <v>197</v>
      </c>
      <c r="W153" s="360">
        <f t="shared" si="8"/>
        <v>23819918038</v>
      </c>
      <c r="X153" s="560">
        <v>2975.11</v>
      </c>
      <c r="Y153" s="490">
        <f t="shared" si="5"/>
        <v>1.0386439492993536</v>
      </c>
      <c r="Z153" s="360">
        <f t="shared" si="10"/>
        <v>24740413742.975227</v>
      </c>
    </row>
    <row r="154" spans="22:26" ht="12.75">
      <c r="V154" s="1051" t="s">
        <v>705</v>
      </c>
      <c r="W154" s="360">
        <f t="shared" si="8"/>
        <v>14989401696</v>
      </c>
      <c r="X154" s="560">
        <v>2994.150704</v>
      </c>
      <c r="Y154" s="490">
        <f t="shared" si="5"/>
        <v>1.0320389003371955</v>
      </c>
      <c r="Z154" s="360">
        <f t="shared" si="10"/>
        <v>15469645643.052332</v>
      </c>
    </row>
    <row r="155" spans="22:26" ht="12.75">
      <c r="V155" s="491" t="s">
        <v>41</v>
      </c>
      <c r="W155" s="360">
        <f t="shared" si="8"/>
        <v>13512607972</v>
      </c>
      <c r="X155" s="560">
        <v>3003.43</v>
      </c>
      <c r="Y155" s="490">
        <f t="shared" si="5"/>
        <v>1.0288503477690507</v>
      </c>
      <c r="Z155" s="360">
        <f t="shared" si="10"/>
        <v>13902451411.259047</v>
      </c>
    </row>
    <row r="156" spans="22:26" ht="12.75">
      <c r="V156" s="491" t="s">
        <v>313</v>
      </c>
      <c r="W156" s="360">
        <f t="shared" si="8"/>
        <v>15521512664</v>
      </c>
      <c r="X156" s="560">
        <v>3009.44</v>
      </c>
      <c r="Y156" s="490">
        <f t="shared" si="5"/>
        <v>1.026795682917752</v>
      </c>
      <c r="Z156" s="360">
        <f aca="true" t="shared" si="11" ref="Z156:Z161">Y156*W156</f>
        <v>15937422195.748417</v>
      </c>
    </row>
    <row r="157" spans="22:26" ht="12.75">
      <c r="V157" s="491" t="s">
        <v>42</v>
      </c>
      <c r="W157" s="360">
        <f t="shared" si="8"/>
        <v>15898484694</v>
      </c>
      <c r="X157" s="560">
        <v>3025.99</v>
      </c>
      <c r="Y157" s="490">
        <f t="shared" si="5"/>
        <v>1.0211798452737781</v>
      </c>
      <c r="Z157" s="360">
        <f t="shared" si="11"/>
        <v>16235212139.90645</v>
      </c>
    </row>
    <row r="158" spans="22:26" ht="12.75">
      <c r="V158" s="491" t="s">
        <v>43</v>
      </c>
      <c r="W158" s="360">
        <f t="shared" si="8"/>
        <v>15387311341</v>
      </c>
      <c r="X158" s="560">
        <v>3044.15</v>
      </c>
      <c r="Y158" s="490">
        <f t="shared" si="5"/>
        <v>1.0150879555869454</v>
      </c>
      <c r="Z158" s="360">
        <f t="shared" si="11"/>
        <v>15619474411.115509</v>
      </c>
    </row>
    <row r="159" spans="22:26" ht="12.75">
      <c r="V159" s="491" t="s">
        <v>44</v>
      </c>
      <c r="W159" s="360">
        <f t="shared" si="8"/>
        <v>15595127380</v>
      </c>
      <c r="X159" s="560">
        <v>3056.93</v>
      </c>
      <c r="Y159" s="490">
        <f t="shared" si="5"/>
        <v>1.0108442129849229</v>
      </c>
      <c r="Z159" s="360">
        <f t="shared" si="11"/>
        <v>15764244262.835722</v>
      </c>
    </row>
    <row r="160" spans="22:26" ht="12.75">
      <c r="V160" s="491" t="s">
        <v>45</v>
      </c>
      <c r="W160" s="360">
        <f t="shared" si="8"/>
        <v>15796548651</v>
      </c>
      <c r="X160" s="560">
        <v>3063.96</v>
      </c>
      <c r="Y160" s="490">
        <f t="shared" si="5"/>
        <v>1.0085249154688702</v>
      </c>
      <c r="Z160" s="360">
        <f t="shared" si="11"/>
        <v>15931212892.94967</v>
      </c>
    </row>
    <row r="161" spans="22:26" ht="12.75">
      <c r="V161" s="491" t="s">
        <v>195</v>
      </c>
      <c r="W161" s="360">
        <f t="shared" si="8"/>
        <v>15761012840</v>
      </c>
      <c r="X161" s="560">
        <v>3066.41</v>
      </c>
      <c r="Y161" s="490">
        <f t="shared" si="5"/>
        <v>1.0077191243180137</v>
      </c>
      <c r="Z161" s="360">
        <f t="shared" si="11"/>
        <v>15882674057.48977</v>
      </c>
    </row>
    <row r="162" spans="22:26" ht="12.75">
      <c r="V162" s="491" t="s">
        <v>139</v>
      </c>
      <c r="W162" s="360">
        <f t="shared" si="8"/>
        <v>15664161656</v>
      </c>
      <c r="X162" s="560">
        <v>3071.32</v>
      </c>
      <c r="Y162" s="490">
        <f t="shared" si="5"/>
        <v>1.0061081228917859</v>
      </c>
      <c r="Z162" s="360">
        <f>Y162*W162</f>
        <v>15759840280.391647</v>
      </c>
    </row>
    <row r="163" spans="22:26" ht="12.75">
      <c r="V163" s="491" t="s">
        <v>140</v>
      </c>
      <c r="W163" s="360">
        <f t="shared" si="8"/>
        <v>16042570908</v>
      </c>
      <c r="X163" s="560">
        <v>3078.69</v>
      </c>
      <c r="Y163" s="490">
        <f t="shared" si="5"/>
        <v>1.0036996254900623</v>
      </c>
      <c r="Z163" s="360">
        <f>Y163*W163</f>
        <v>16101922412.257368</v>
      </c>
    </row>
    <row r="164" spans="22:26" ht="12.75">
      <c r="V164" s="491" t="s">
        <v>196</v>
      </c>
      <c r="W164" s="360">
        <f t="shared" si="8"/>
        <v>16443075940</v>
      </c>
      <c r="X164" s="560">
        <f>'27'!O19</f>
        <v>3090.08</v>
      </c>
      <c r="Y164" s="490">
        <f>$X$164/X164</f>
        <v>1</v>
      </c>
      <c r="Z164" s="360">
        <f>Y164*W164</f>
        <v>16443075940</v>
      </c>
    </row>
    <row r="165" spans="22:26" ht="12.75">
      <c r="V165" s="491"/>
      <c r="W165" s="360"/>
      <c r="X165" s="560"/>
      <c r="Y165" s="490"/>
      <c r="Z165" s="360"/>
    </row>
    <row r="166" spans="22:26" ht="12.75">
      <c r="V166" s="491"/>
      <c r="W166" s="360"/>
      <c r="X166" s="560"/>
      <c r="Y166" s="490"/>
      <c r="Z166" s="360"/>
    </row>
    <row r="167" spans="22:26" ht="12.75">
      <c r="V167" s="491"/>
      <c r="W167" s="360"/>
      <c r="X167" s="560"/>
      <c r="Y167" s="490"/>
      <c r="Z167" s="360"/>
    </row>
    <row r="168" spans="22:26" ht="12.75">
      <c r="V168" s="491"/>
      <c r="W168" s="360"/>
      <c r="X168" s="560"/>
      <c r="Y168" s="490"/>
      <c r="Z168" s="360"/>
    </row>
    <row r="169" spans="22:26" ht="12.75">
      <c r="V169" s="491"/>
      <c r="W169" s="360"/>
      <c r="X169" s="560"/>
      <c r="Y169" s="490"/>
      <c r="Z169" s="360"/>
    </row>
    <row r="170" spans="22:26" ht="12.75">
      <c r="V170" s="491"/>
      <c r="W170" s="360"/>
      <c r="X170" s="560"/>
      <c r="Y170" s="490"/>
      <c r="Z170" s="360"/>
    </row>
    <row r="171" spans="22:26" ht="12.75">
      <c r="V171" s="491"/>
      <c r="W171" s="360"/>
      <c r="X171" s="560"/>
      <c r="Y171" s="490"/>
      <c r="Z171" s="360"/>
    </row>
    <row r="172" spans="22:26" ht="12.75">
      <c r="V172" s="491"/>
      <c r="W172" s="360"/>
      <c r="X172" s="560"/>
      <c r="Y172" s="490"/>
      <c r="Z172" s="360"/>
    </row>
    <row r="173" spans="22:26" ht="12.75">
      <c r="V173" s="491"/>
      <c r="W173" s="360"/>
      <c r="X173" s="560"/>
      <c r="Y173" s="490"/>
      <c r="Z173" s="360"/>
    </row>
    <row r="174" spans="22:26" ht="12.75">
      <c r="V174" s="491"/>
      <c r="W174" s="360"/>
      <c r="X174" s="560"/>
      <c r="Y174" s="490"/>
      <c r="Z174" s="360"/>
    </row>
    <row r="175" spans="22:26" ht="12.75">
      <c r="V175" s="491"/>
      <c r="W175" s="360"/>
      <c r="X175" s="560"/>
      <c r="Y175" s="490"/>
      <c r="Z175" s="360"/>
    </row>
    <row r="176" spans="22:26" ht="12.75">
      <c r="V176" s="491"/>
      <c r="W176" s="360"/>
      <c r="X176" s="560"/>
      <c r="Y176" s="490"/>
      <c r="Z176" s="360"/>
    </row>
    <row r="177" spans="22:26" ht="12.75">
      <c r="V177" s="491"/>
      <c r="W177" s="360"/>
      <c r="X177" s="560"/>
      <c r="Y177" s="490"/>
      <c r="Z177" s="360"/>
    </row>
    <row r="178" spans="22:26" ht="12.75">
      <c r="V178" s="491"/>
      <c r="W178" s="360"/>
      <c r="X178" s="560"/>
      <c r="Y178" s="490"/>
      <c r="Z178" s="360"/>
    </row>
    <row r="179" spans="22:26" ht="12.75">
      <c r="V179" s="491"/>
      <c r="W179" s="360"/>
      <c r="X179" s="560"/>
      <c r="Y179" s="490"/>
      <c r="Z179" s="360"/>
    </row>
    <row r="180" spans="22:26" ht="12.75">
      <c r="V180" s="491"/>
      <c r="W180" s="360"/>
      <c r="X180" s="560"/>
      <c r="Y180" s="490"/>
      <c r="Z180" s="360"/>
    </row>
  </sheetData>
  <mergeCells count="15">
    <mergeCell ref="O7:O8"/>
    <mergeCell ref="K5:L6"/>
    <mergeCell ref="T42:U42"/>
    <mergeCell ref="N5:O6"/>
    <mergeCell ref="K7:K8"/>
    <mergeCell ref="L7:L8"/>
    <mergeCell ref="N7:N8"/>
    <mergeCell ref="C3:I3"/>
    <mergeCell ref="A5:C8"/>
    <mergeCell ref="E5:F6"/>
    <mergeCell ref="H5:I6"/>
    <mergeCell ref="E7:E8"/>
    <mergeCell ref="F7:F8"/>
    <mergeCell ref="H7:H8"/>
    <mergeCell ref="I7:I8"/>
  </mergeCells>
  <printOptions/>
  <pageMargins left="0.5905511811023623" right="0.5905511811023623" top="0.3937007874015748" bottom="0.5905511811023623" header="0.31496062992125984" footer="0.31496062992125984"/>
  <pageSetup fitToHeight="2" horizontalDpi="1200" verticalDpi="1200" orientation="landscape" paperSize="9" scale="89" r:id="rId2"/>
  <drawing r:id="rId1"/>
</worksheet>
</file>

<file path=xl/worksheets/sheet24.xml><?xml version="1.0" encoding="utf-8"?>
<worksheet xmlns="http://schemas.openxmlformats.org/spreadsheetml/2006/main" xmlns:r="http://schemas.openxmlformats.org/officeDocument/2006/relationships">
  <dimension ref="A1:U88"/>
  <sheetViews>
    <sheetView showGridLines="0" workbookViewId="0" topLeftCell="A62">
      <selection activeCell="R51" sqref="R51:S77"/>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2.140625" style="65" customWidth="1"/>
    <col min="6" max="6" width="5.8515625" style="65" customWidth="1"/>
    <col min="7" max="7" width="11.57421875" style="65" customWidth="1"/>
    <col min="8" max="8" width="11.8515625" style="65" customWidth="1"/>
    <col min="9" max="9" width="11.140625" style="65" customWidth="1"/>
    <col min="10" max="10" width="12.57421875" style="65" customWidth="1"/>
    <col min="11" max="13" width="11.57421875" style="65" customWidth="1"/>
    <col min="14" max="14" width="10.8515625" style="65" customWidth="1"/>
    <col min="15" max="15" width="11.57421875" style="65" customWidth="1"/>
    <col min="16" max="16" width="9.140625" style="65" customWidth="1"/>
    <col min="17" max="17" width="11.00390625" style="65" customWidth="1"/>
    <col min="18" max="18" width="13.28125" style="65" customWidth="1"/>
    <col min="19" max="19" width="11.421875" style="65" customWidth="1"/>
    <col min="20" max="20" width="14.28125" style="65" customWidth="1"/>
    <col min="21" max="16384" width="11.421875" style="65" customWidth="1"/>
  </cols>
  <sheetData>
    <row r="1" spans="1:16" s="45" customFormat="1" ht="16.5" customHeight="1">
      <c r="A1" s="64" t="str">
        <f>'01'!A1</f>
        <v>Boletim Estatístico da Previdência Social - Vol. 14 Nº 11</v>
      </c>
      <c r="J1" s="367"/>
      <c r="P1" s="162" t="str">
        <f>'01'!L1</f>
        <v>Novembro/2009</v>
      </c>
    </row>
    <row r="2" spans="4:16" ht="6.75" customHeight="1">
      <c r="D2" s="67"/>
      <c r="E2" s="1"/>
      <c r="F2" s="1"/>
      <c r="G2" s="1"/>
      <c r="H2" s="1"/>
      <c r="I2" s="1"/>
      <c r="J2" s="1"/>
      <c r="K2" s="1"/>
      <c r="L2" s="1"/>
      <c r="M2" s="1"/>
      <c r="N2" s="1"/>
      <c r="O2" s="1"/>
      <c r="P2" s="1"/>
    </row>
    <row r="3" spans="1:17" ht="18" customHeight="1">
      <c r="A3" s="919">
        <v>23</v>
      </c>
      <c r="B3" s="158"/>
      <c r="C3" s="1127" t="s">
        <v>371</v>
      </c>
      <c r="D3" s="1128"/>
      <c r="E3" s="1128"/>
      <c r="F3" s="1128"/>
      <c r="G3" s="1128"/>
      <c r="H3" s="1128"/>
      <c r="I3" s="1128"/>
      <c r="J3" s="1128"/>
      <c r="K3" s="1128"/>
      <c r="L3" s="1128"/>
      <c r="M3" s="1129"/>
      <c r="N3"/>
      <c r="O3"/>
      <c r="P3"/>
      <c r="Q3" s="78"/>
    </row>
    <row r="4" spans="4:16" ht="6.75" customHeight="1">
      <c r="D4" s="69"/>
      <c r="E4" s="1"/>
      <c r="F4" s="1"/>
      <c r="G4" s="69"/>
      <c r="H4" s="69"/>
      <c r="I4" s="69"/>
      <c r="J4" s="69"/>
      <c r="K4" s="69"/>
      <c r="L4" s="69"/>
      <c r="M4" s="69"/>
      <c r="N4" s="69"/>
      <c r="O4" s="69"/>
      <c r="P4" s="69"/>
    </row>
    <row r="5" spans="1:16" ht="20.25" customHeight="1">
      <c r="A5" s="1179" t="s">
        <v>217</v>
      </c>
      <c r="B5" s="1179"/>
      <c r="C5" s="1179"/>
      <c r="D5" s="579"/>
      <c r="E5" s="1277" t="s">
        <v>361</v>
      </c>
      <c r="F5" s="1278" t="s">
        <v>215</v>
      </c>
      <c r="G5" s="1278" t="s">
        <v>216</v>
      </c>
      <c r="H5" s="1003" t="s">
        <v>372</v>
      </c>
      <c r="I5" s="1004"/>
      <c r="J5" s="1004"/>
      <c r="K5" s="1004"/>
      <c r="L5" s="1004"/>
      <c r="M5" s="1004"/>
      <c r="N5" s="1004"/>
      <c r="O5" s="1004"/>
      <c r="P5" s="1005"/>
    </row>
    <row r="6" spans="1:16" ht="40.5" customHeight="1">
      <c r="A6" s="1179"/>
      <c r="B6" s="1179"/>
      <c r="C6" s="1179"/>
      <c r="D6" s="573"/>
      <c r="E6" s="1152"/>
      <c r="F6" s="1150"/>
      <c r="G6" s="1150"/>
      <c r="H6" s="907" t="s">
        <v>373</v>
      </c>
      <c r="I6" s="907" t="s">
        <v>374</v>
      </c>
      <c r="J6" s="907" t="s">
        <v>375</v>
      </c>
      <c r="K6" s="907" t="s">
        <v>377</v>
      </c>
      <c r="L6" s="907" t="s">
        <v>376</v>
      </c>
      <c r="M6" s="907" t="s">
        <v>703</v>
      </c>
      <c r="N6" s="907" t="s">
        <v>704</v>
      </c>
      <c r="O6" s="907" t="s">
        <v>378</v>
      </c>
      <c r="P6" s="922" t="s">
        <v>379</v>
      </c>
    </row>
    <row r="7" spans="1:16" ht="4.5" customHeight="1">
      <c r="A7" s="9"/>
      <c r="C7" s="13"/>
      <c r="D7" s="9"/>
      <c r="E7" s="3"/>
      <c r="F7" s="3"/>
      <c r="G7" s="3"/>
      <c r="H7" s="3"/>
      <c r="I7" s="3"/>
      <c r="J7" s="3"/>
      <c r="K7" s="3"/>
      <c r="L7" s="3"/>
      <c r="M7" s="3"/>
      <c r="N7" s="3"/>
      <c r="O7" s="3"/>
      <c r="P7" s="3"/>
    </row>
    <row r="8" spans="1:17" s="58" customFormat="1" ht="12" customHeight="1">
      <c r="A8" s="242" t="s">
        <v>56</v>
      </c>
      <c r="B8" s="243"/>
      <c r="C8" s="261"/>
      <c r="D8" s="138"/>
      <c r="E8" s="717">
        <v>16443075940</v>
      </c>
      <c r="F8" s="711">
        <v>100</v>
      </c>
      <c r="G8" s="740">
        <v>2.4965140207064973</v>
      </c>
      <c r="H8" s="717">
        <v>14028027924</v>
      </c>
      <c r="I8" s="720">
        <v>556526588</v>
      </c>
      <c r="J8" s="720">
        <v>400241491</v>
      </c>
      <c r="K8" s="720">
        <v>5146811</v>
      </c>
      <c r="L8" s="720">
        <v>2760968</v>
      </c>
      <c r="M8" s="720">
        <v>131329404</v>
      </c>
      <c r="N8" s="720">
        <v>251326</v>
      </c>
      <c r="O8" s="720">
        <v>1318677373</v>
      </c>
      <c r="P8" s="721">
        <v>114055</v>
      </c>
      <c r="Q8" s="93"/>
    </row>
    <row r="9" spans="1:16" ht="12" customHeight="1">
      <c r="A9" s="234" t="s">
        <v>57</v>
      </c>
      <c r="B9" s="72"/>
      <c r="C9" s="268"/>
      <c r="D9" s="14"/>
      <c r="E9" s="728">
        <v>446830167</v>
      </c>
      <c r="F9" s="714">
        <v>2.717436619708271</v>
      </c>
      <c r="G9" s="742">
        <v>-1.6076514977304668</v>
      </c>
      <c r="H9" s="728">
        <v>413377276</v>
      </c>
      <c r="I9" s="733">
        <v>11864043</v>
      </c>
      <c r="J9" s="733">
        <v>18774407</v>
      </c>
      <c r="K9" s="733">
        <v>74628</v>
      </c>
      <c r="L9" s="733">
        <v>6538</v>
      </c>
      <c r="M9" s="733">
        <v>2730175</v>
      </c>
      <c r="N9" s="733">
        <v>3100</v>
      </c>
      <c r="O9" s="733">
        <v>0</v>
      </c>
      <c r="P9" s="734">
        <v>0</v>
      </c>
    </row>
    <row r="10" spans="1:16" ht="12" customHeight="1">
      <c r="A10" s="228" t="s">
        <v>58</v>
      </c>
      <c r="B10" s="6"/>
      <c r="C10" s="265"/>
      <c r="D10" s="14"/>
      <c r="E10" s="718">
        <v>53530812</v>
      </c>
      <c r="F10" s="713">
        <v>0.32555230052656436</v>
      </c>
      <c r="G10" s="748">
        <v>-0.32572864129419843</v>
      </c>
      <c r="H10" s="718">
        <v>48611383</v>
      </c>
      <c r="I10" s="722">
        <v>1503123</v>
      </c>
      <c r="J10" s="722">
        <v>2847268</v>
      </c>
      <c r="K10" s="722">
        <v>3233</v>
      </c>
      <c r="L10" s="722">
        <v>88</v>
      </c>
      <c r="M10" s="722">
        <v>565717</v>
      </c>
      <c r="N10" s="722">
        <v>0</v>
      </c>
      <c r="O10" s="722">
        <v>0</v>
      </c>
      <c r="P10" s="723">
        <v>0</v>
      </c>
    </row>
    <row r="11" spans="1:16" ht="12" customHeight="1">
      <c r="A11" s="228" t="s">
        <v>59</v>
      </c>
      <c r="B11" s="6"/>
      <c r="C11" s="265"/>
      <c r="D11" s="14"/>
      <c r="E11" s="718">
        <v>23419672</v>
      </c>
      <c r="F11" s="713">
        <v>0.14242877722791808</v>
      </c>
      <c r="G11" s="748">
        <v>-2.4007867390233417</v>
      </c>
      <c r="H11" s="718">
        <v>21562249</v>
      </c>
      <c r="I11" s="722">
        <v>468859</v>
      </c>
      <c r="J11" s="722">
        <v>1253936</v>
      </c>
      <c r="K11" s="722">
        <v>9182</v>
      </c>
      <c r="L11" s="722">
        <v>0</v>
      </c>
      <c r="M11" s="722">
        <v>125446</v>
      </c>
      <c r="N11" s="722">
        <v>0</v>
      </c>
      <c r="O11" s="722">
        <v>0</v>
      </c>
      <c r="P11" s="723">
        <v>0</v>
      </c>
    </row>
    <row r="12" spans="1:16" ht="12" customHeight="1">
      <c r="A12" s="228" t="s">
        <v>60</v>
      </c>
      <c r="B12" s="6"/>
      <c r="C12" s="265"/>
      <c r="D12" s="14"/>
      <c r="E12" s="718">
        <v>133629567</v>
      </c>
      <c r="F12" s="713">
        <v>0.8126798628651227</v>
      </c>
      <c r="G12" s="748">
        <v>-7.199242607806822</v>
      </c>
      <c r="H12" s="718">
        <v>127694548</v>
      </c>
      <c r="I12" s="722">
        <v>2454236</v>
      </c>
      <c r="J12" s="722">
        <v>3225774</v>
      </c>
      <c r="K12" s="722">
        <v>6750</v>
      </c>
      <c r="L12" s="722">
        <v>5423</v>
      </c>
      <c r="M12" s="722">
        <v>242347</v>
      </c>
      <c r="N12" s="722">
        <v>489</v>
      </c>
      <c r="O12" s="722">
        <v>0</v>
      </c>
      <c r="P12" s="723">
        <v>0</v>
      </c>
    </row>
    <row r="13" spans="1:16" ht="12" customHeight="1">
      <c r="A13" s="228" t="s">
        <v>61</v>
      </c>
      <c r="B13" s="6"/>
      <c r="C13" s="265"/>
      <c r="D13" s="14"/>
      <c r="E13" s="718">
        <v>16128578</v>
      </c>
      <c r="F13" s="713">
        <v>0.09808735335683184</v>
      </c>
      <c r="G13" s="748">
        <v>-0.3347884624843922</v>
      </c>
      <c r="H13" s="718">
        <v>13183379</v>
      </c>
      <c r="I13" s="722">
        <v>267366</v>
      </c>
      <c r="J13" s="722">
        <v>2444234</v>
      </c>
      <c r="K13" s="722">
        <v>406</v>
      </c>
      <c r="L13" s="722">
        <v>759</v>
      </c>
      <c r="M13" s="722">
        <v>230291</v>
      </c>
      <c r="N13" s="722">
        <v>2143</v>
      </c>
      <c r="O13" s="722">
        <v>0</v>
      </c>
      <c r="P13" s="723">
        <v>0</v>
      </c>
    </row>
    <row r="14" spans="1:16" ht="12" customHeight="1">
      <c r="A14" s="228" t="s">
        <v>62</v>
      </c>
      <c r="B14" s="6"/>
      <c r="C14" s="265"/>
      <c r="D14" s="14"/>
      <c r="E14" s="718">
        <v>166609880</v>
      </c>
      <c r="F14" s="713">
        <v>1.0132525119263058</v>
      </c>
      <c r="G14" s="748">
        <v>3.726256220435875</v>
      </c>
      <c r="H14" s="718">
        <v>153336576</v>
      </c>
      <c r="I14" s="722">
        <v>6003767</v>
      </c>
      <c r="J14" s="722">
        <v>6747606</v>
      </c>
      <c r="K14" s="722">
        <v>33592</v>
      </c>
      <c r="L14" s="722">
        <v>268</v>
      </c>
      <c r="M14" s="722">
        <v>487994</v>
      </c>
      <c r="N14" s="722">
        <v>77</v>
      </c>
      <c r="O14" s="722">
        <v>0</v>
      </c>
      <c r="P14" s="723">
        <v>0</v>
      </c>
    </row>
    <row r="15" spans="1:16" ht="12" customHeight="1">
      <c r="A15" s="228" t="s">
        <v>63</v>
      </c>
      <c r="B15" s="6"/>
      <c r="C15" s="265"/>
      <c r="D15" s="14"/>
      <c r="E15" s="718">
        <v>14727220</v>
      </c>
      <c r="F15" s="713">
        <v>0.08956487249550464</v>
      </c>
      <c r="G15" s="748">
        <v>2.189580454444373</v>
      </c>
      <c r="H15" s="718">
        <v>12756923</v>
      </c>
      <c r="I15" s="722">
        <v>291442</v>
      </c>
      <c r="J15" s="722">
        <v>674017</v>
      </c>
      <c r="K15" s="722">
        <v>657</v>
      </c>
      <c r="L15" s="722">
        <v>0</v>
      </c>
      <c r="M15" s="722">
        <v>1004181</v>
      </c>
      <c r="N15" s="722">
        <v>0</v>
      </c>
      <c r="O15" s="722">
        <v>0</v>
      </c>
      <c r="P15" s="723">
        <v>0</v>
      </c>
    </row>
    <row r="16" spans="1:16" ht="12" customHeight="1">
      <c r="A16" s="228" t="s">
        <v>64</v>
      </c>
      <c r="B16" s="6"/>
      <c r="C16" s="265"/>
      <c r="D16" s="14"/>
      <c r="E16" s="718">
        <v>38784438</v>
      </c>
      <c r="F16" s="713">
        <v>0.23587094131002356</v>
      </c>
      <c r="G16" s="748">
        <v>-5.895642736492945</v>
      </c>
      <c r="H16" s="718">
        <v>36232218</v>
      </c>
      <c r="I16" s="722">
        <v>875250</v>
      </c>
      <c r="J16" s="722">
        <v>1581572</v>
      </c>
      <c r="K16" s="722">
        <v>20808</v>
      </c>
      <c r="L16" s="722">
        <v>0</v>
      </c>
      <c r="M16" s="722">
        <v>74199</v>
      </c>
      <c r="N16" s="722">
        <v>391</v>
      </c>
      <c r="O16" s="722">
        <v>0</v>
      </c>
      <c r="P16" s="723">
        <v>0</v>
      </c>
    </row>
    <row r="17" spans="1:16" ht="12" customHeight="1">
      <c r="A17" s="234" t="s">
        <v>65</v>
      </c>
      <c r="B17" s="72"/>
      <c r="C17" s="268"/>
      <c r="D17" s="74"/>
      <c r="E17" s="728">
        <v>1442458569</v>
      </c>
      <c r="F17" s="714">
        <v>8.772437555257074</v>
      </c>
      <c r="G17" s="742">
        <v>3.8043639067998347</v>
      </c>
      <c r="H17" s="728">
        <v>1316625374</v>
      </c>
      <c r="I17" s="733">
        <v>59662983</v>
      </c>
      <c r="J17" s="733">
        <v>59189000</v>
      </c>
      <c r="K17" s="733">
        <v>823475</v>
      </c>
      <c r="L17" s="733">
        <v>24485</v>
      </c>
      <c r="M17" s="733">
        <v>6112494</v>
      </c>
      <c r="N17" s="733">
        <v>20314</v>
      </c>
      <c r="O17" s="733">
        <v>303</v>
      </c>
      <c r="P17" s="734">
        <v>141</v>
      </c>
    </row>
    <row r="18" spans="1:16" ht="12" customHeight="1">
      <c r="A18" s="228" t="s">
        <v>66</v>
      </c>
      <c r="B18" s="6"/>
      <c r="C18" s="265"/>
      <c r="D18" s="14"/>
      <c r="E18" s="718">
        <v>96379093</v>
      </c>
      <c r="F18" s="713">
        <v>0.5861378573673364</v>
      </c>
      <c r="G18" s="748">
        <v>-5.043814987235917</v>
      </c>
      <c r="H18" s="718">
        <v>89669868</v>
      </c>
      <c r="I18" s="722">
        <v>3147735</v>
      </c>
      <c r="J18" s="722">
        <v>3414401</v>
      </c>
      <c r="K18" s="722">
        <v>26054</v>
      </c>
      <c r="L18" s="722">
        <v>0</v>
      </c>
      <c r="M18" s="722">
        <v>120732</v>
      </c>
      <c r="N18" s="722">
        <v>0</v>
      </c>
      <c r="O18" s="722">
        <v>303</v>
      </c>
      <c r="P18" s="723">
        <v>0</v>
      </c>
    </row>
    <row r="19" spans="1:16" s="73" customFormat="1" ht="12" customHeight="1">
      <c r="A19" s="228" t="s">
        <v>67</v>
      </c>
      <c r="B19" s="6"/>
      <c r="C19" s="265"/>
      <c r="D19" s="14"/>
      <c r="E19" s="718">
        <v>60884957</v>
      </c>
      <c r="F19" s="713">
        <v>0.37027717455156384</v>
      </c>
      <c r="G19" s="748">
        <v>11.201614980633344</v>
      </c>
      <c r="H19" s="718">
        <v>55009058</v>
      </c>
      <c r="I19" s="722">
        <v>2532825</v>
      </c>
      <c r="J19" s="722">
        <v>2947033</v>
      </c>
      <c r="K19" s="722">
        <v>71938</v>
      </c>
      <c r="L19" s="722">
        <v>14118</v>
      </c>
      <c r="M19" s="722">
        <v>309829</v>
      </c>
      <c r="N19" s="722">
        <v>156</v>
      </c>
      <c r="O19" s="722">
        <v>0</v>
      </c>
      <c r="P19" s="723">
        <v>0</v>
      </c>
    </row>
    <row r="20" spans="1:16" ht="12" customHeight="1">
      <c r="A20" s="228" t="s">
        <v>68</v>
      </c>
      <c r="B20" s="6"/>
      <c r="C20" s="265"/>
      <c r="D20" s="14"/>
      <c r="E20" s="718">
        <v>235121851</v>
      </c>
      <c r="F20" s="713">
        <v>1.4299140371178023</v>
      </c>
      <c r="G20" s="748">
        <v>-2.168384161392467</v>
      </c>
      <c r="H20" s="718">
        <v>222374365</v>
      </c>
      <c r="I20" s="722">
        <v>7498399</v>
      </c>
      <c r="J20" s="722">
        <v>4433567</v>
      </c>
      <c r="K20" s="722">
        <v>143414</v>
      </c>
      <c r="L20" s="722">
        <v>0</v>
      </c>
      <c r="M20" s="722">
        <v>671938</v>
      </c>
      <c r="N20" s="722">
        <v>168</v>
      </c>
      <c r="O20" s="722">
        <v>0</v>
      </c>
      <c r="P20" s="723">
        <v>0</v>
      </c>
    </row>
    <row r="21" spans="1:16" ht="12" customHeight="1">
      <c r="A21" s="228" t="s">
        <v>69</v>
      </c>
      <c r="B21" s="6"/>
      <c r="C21" s="265"/>
      <c r="D21" s="14"/>
      <c r="E21" s="718">
        <v>97305216</v>
      </c>
      <c r="F21" s="713">
        <v>0.59177015514045</v>
      </c>
      <c r="G21" s="748">
        <v>0.9959986243276431</v>
      </c>
      <c r="H21" s="718">
        <v>88483989</v>
      </c>
      <c r="I21" s="722">
        <v>3902564</v>
      </c>
      <c r="J21" s="722">
        <v>4231146</v>
      </c>
      <c r="K21" s="722">
        <v>33753</v>
      </c>
      <c r="L21" s="722">
        <v>7846</v>
      </c>
      <c r="M21" s="722">
        <v>645918</v>
      </c>
      <c r="N21" s="722">
        <v>0</v>
      </c>
      <c r="O21" s="722">
        <v>0</v>
      </c>
      <c r="P21" s="723">
        <v>0</v>
      </c>
    </row>
    <row r="22" spans="1:16" ht="12" customHeight="1">
      <c r="A22" s="228" t="s">
        <v>70</v>
      </c>
      <c r="B22" s="6"/>
      <c r="C22" s="265"/>
      <c r="D22" s="14"/>
      <c r="E22" s="718">
        <v>87164620</v>
      </c>
      <c r="F22" s="713">
        <v>0.5300992364084405</v>
      </c>
      <c r="G22" s="748">
        <v>7.971081436575478</v>
      </c>
      <c r="H22" s="718">
        <v>77777550</v>
      </c>
      <c r="I22" s="722">
        <v>4244396</v>
      </c>
      <c r="J22" s="722">
        <v>4381697</v>
      </c>
      <c r="K22" s="722">
        <v>75355</v>
      </c>
      <c r="L22" s="722">
        <v>940</v>
      </c>
      <c r="M22" s="722">
        <v>684682</v>
      </c>
      <c r="N22" s="722">
        <v>0</v>
      </c>
      <c r="O22" s="722">
        <v>0</v>
      </c>
      <c r="P22" s="723">
        <v>0</v>
      </c>
    </row>
    <row r="23" spans="1:16" ht="12" customHeight="1">
      <c r="A23" s="228" t="s">
        <v>71</v>
      </c>
      <c r="B23" s="6"/>
      <c r="C23" s="265"/>
      <c r="D23" s="14"/>
      <c r="E23" s="718">
        <v>289597737</v>
      </c>
      <c r="F23" s="713">
        <v>1.761213887576317</v>
      </c>
      <c r="G23" s="748">
        <v>6.217075979347975</v>
      </c>
      <c r="H23" s="718">
        <v>264456601</v>
      </c>
      <c r="I23" s="722">
        <v>13118405</v>
      </c>
      <c r="J23" s="722">
        <v>10320684</v>
      </c>
      <c r="K23" s="722">
        <v>217687</v>
      </c>
      <c r="L23" s="722">
        <v>328</v>
      </c>
      <c r="M23" s="722">
        <v>1466526</v>
      </c>
      <c r="N23" s="722">
        <v>17506</v>
      </c>
      <c r="O23" s="722">
        <v>0</v>
      </c>
      <c r="P23" s="723">
        <v>0</v>
      </c>
    </row>
    <row r="24" spans="1:16" s="73" customFormat="1" ht="12" customHeight="1">
      <c r="A24" s="228" t="s">
        <v>72</v>
      </c>
      <c r="B24" s="6"/>
      <c r="C24" s="265"/>
      <c r="D24" s="14"/>
      <c r="E24" s="718">
        <v>64791766</v>
      </c>
      <c r="F24" s="713">
        <v>0.3940367741195264</v>
      </c>
      <c r="G24" s="748">
        <v>0.3970168441582489</v>
      </c>
      <c r="H24" s="718">
        <v>55299050</v>
      </c>
      <c r="I24" s="722">
        <v>3625353</v>
      </c>
      <c r="J24" s="722">
        <v>5229371</v>
      </c>
      <c r="K24" s="722">
        <v>25850</v>
      </c>
      <c r="L24" s="722">
        <v>0</v>
      </c>
      <c r="M24" s="722">
        <v>611892</v>
      </c>
      <c r="N24" s="722">
        <v>109</v>
      </c>
      <c r="O24" s="722">
        <v>0</v>
      </c>
      <c r="P24" s="723">
        <v>141</v>
      </c>
    </row>
    <row r="25" spans="1:16" s="73" customFormat="1" ht="12" customHeight="1">
      <c r="A25" s="228" t="s">
        <v>73</v>
      </c>
      <c r="B25" s="6"/>
      <c r="C25" s="265"/>
      <c r="D25" s="14"/>
      <c r="E25" s="718">
        <v>72843673</v>
      </c>
      <c r="F25" s="713">
        <v>0.4430051485853565</v>
      </c>
      <c r="G25" s="748">
        <v>11.2466527464679</v>
      </c>
      <c r="H25" s="718">
        <v>66718798</v>
      </c>
      <c r="I25" s="722">
        <v>2776342</v>
      </c>
      <c r="J25" s="722">
        <v>3140346</v>
      </c>
      <c r="K25" s="722">
        <v>7659</v>
      </c>
      <c r="L25" s="722">
        <v>0</v>
      </c>
      <c r="M25" s="722">
        <v>200528</v>
      </c>
      <c r="N25" s="722">
        <v>0</v>
      </c>
      <c r="O25" s="722">
        <v>0</v>
      </c>
      <c r="P25" s="723">
        <v>0</v>
      </c>
    </row>
    <row r="26" spans="1:16" s="73" customFormat="1" ht="12" customHeight="1">
      <c r="A26" s="228" t="s">
        <v>74</v>
      </c>
      <c r="B26" s="6"/>
      <c r="C26" s="265"/>
      <c r="D26" s="14"/>
      <c r="E26" s="718">
        <v>438369656</v>
      </c>
      <c r="F26" s="713">
        <v>2.665983284390281</v>
      </c>
      <c r="G26" s="748">
        <v>6.072766851096367</v>
      </c>
      <c r="H26" s="718">
        <v>396836095</v>
      </c>
      <c r="I26" s="722">
        <v>18816964</v>
      </c>
      <c r="J26" s="722">
        <v>21090755</v>
      </c>
      <c r="K26" s="722">
        <v>221765</v>
      </c>
      <c r="L26" s="722">
        <v>1253</v>
      </c>
      <c r="M26" s="722">
        <v>1400449</v>
      </c>
      <c r="N26" s="722">
        <v>2375</v>
      </c>
      <c r="O26" s="722">
        <v>0</v>
      </c>
      <c r="P26" s="723">
        <v>0</v>
      </c>
    </row>
    <row r="27" spans="1:16" s="73" customFormat="1" ht="12" customHeight="1">
      <c r="A27" s="234" t="s">
        <v>75</v>
      </c>
      <c r="B27" s="72"/>
      <c r="C27" s="268"/>
      <c r="D27" s="74"/>
      <c r="E27" s="728">
        <v>9407771365</v>
      </c>
      <c r="F27" s="714">
        <v>57.2141818193172</v>
      </c>
      <c r="G27" s="742">
        <v>0.9439838461923422</v>
      </c>
      <c r="H27" s="728">
        <v>8800516689</v>
      </c>
      <c r="I27" s="733">
        <v>347111532</v>
      </c>
      <c r="J27" s="733">
        <v>197585213</v>
      </c>
      <c r="K27" s="733">
        <v>2980235</v>
      </c>
      <c r="L27" s="733">
        <v>1097654</v>
      </c>
      <c r="M27" s="733">
        <v>58263151</v>
      </c>
      <c r="N27" s="733">
        <v>107115</v>
      </c>
      <c r="O27" s="733">
        <v>0</v>
      </c>
      <c r="P27" s="734">
        <v>109776</v>
      </c>
    </row>
    <row r="28" spans="1:16" s="73" customFormat="1" ht="12" customHeight="1">
      <c r="A28" s="228" t="s">
        <v>76</v>
      </c>
      <c r="B28" s="6"/>
      <c r="C28" s="265"/>
      <c r="D28" s="14"/>
      <c r="E28" s="718">
        <v>1185329652</v>
      </c>
      <c r="F28" s="713">
        <v>7.2086856274653925</v>
      </c>
      <c r="G28" s="748">
        <v>2.2320611131060764</v>
      </c>
      <c r="H28" s="718">
        <v>1093627760</v>
      </c>
      <c r="I28" s="722">
        <v>62247750</v>
      </c>
      <c r="J28" s="722">
        <v>25488414</v>
      </c>
      <c r="K28" s="722">
        <v>537335</v>
      </c>
      <c r="L28" s="722">
        <v>244004</v>
      </c>
      <c r="M28" s="722">
        <v>3155299</v>
      </c>
      <c r="N28" s="722">
        <v>29090</v>
      </c>
      <c r="O28" s="722">
        <v>0</v>
      </c>
      <c r="P28" s="723">
        <v>0</v>
      </c>
    </row>
    <row r="29" spans="1:16" ht="12" customHeight="1">
      <c r="A29" s="228" t="s">
        <v>77</v>
      </c>
      <c r="B29" s="6"/>
      <c r="C29" s="265"/>
      <c r="D29" s="14"/>
      <c r="E29" s="718">
        <v>210499386</v>
      </c>
      <c r="F29" s="713">
        <v>1.2801703693889284</v>
      </c>
      <c r="G29" s="748">
        <v>2.159440913187516</v>
      </c>
      <c r="H29" s="718">
        <v>189841512</v>
      </c>
      <c r="I29" s="722">
        <v>10331581</v>
      </c>
      <c r="J29" s="722">
        <v>9212774</v>
      </c>
      <c r="K29" s="722">
        <v>72320</v>
      </c>
      <c r="L29" s="722">
        <v>0</v>
      </c>
      <c r="M29" s="722">
        <v>929022</v>
      </c>
      <c r="N29" s="722">
        <v>4727</v>
      </c>
      <c r="O29" s="722">
        <v>0</v>
      </c>
      <c r="P29" s="723">
        <v>107450</v>
      </c>
    </row>
    <row r="30" spans="1:16" ht="12" customHeight="1">
      <c r="A30" s="228" t="s">
        <v>78</v>
      </c>
      <c r="B30" s="6"/>
      <c r="C30" s="265"/>
      <c r="D30" s="14"/>
      <c r="E30" s="718">
        <v>1835932909</v>
      </c>
      <c r="F30" s="713">
        <v>11.165386060973212</v>
      </c>
      <c r="G30" s="748">
        <v>0.23651823627495183</v>
      </c>
      <c r="H30" s="718">
        <v>1710513493</v>
      </c>
      <c r="I30" s="722">
        <v>81109830</v>
      </c>
      <c r="J30" s="722">
        <v>37733255</v>
      </c>
      <c r="K30" s="722">
        <v>867864</v>
      </c>
      <c r="L30" s="722">
        <v>225491</v>
      </c>
      <c r="M30" s="722">
        <v>5437404</v>
      </c>
      <c r="N30" s="722">
        <v>45469</v>
      </c>
      <c r="O30" s="722">
        <v>0</v>
      </c>
      <c r="P30" s="723">
        <v>103</v>
      </c>
    </row>
    <row r="31" spans="1:16" ht="12" customHeight="1">
      <c r="A31" s="228" t="s">
        <v>79</v>
      </c>
      <c r="B31" s="6"/>
      <c r="C31" s="265"/>
      <c r="D31" s="14"/>
      <c r="E31" s="718">
        <v>6176009418</v>
      </c>
      <c r="F31" s="713">
        <v>37.559939761489666</v>
      </c>
      <c r="G31" s="748">
        <v>0.8707952435708544</v>
      </c>
      <c r="H31" s="718">
        <v>5806533924</v>
      </c>
      <c r="I31" s="722">
        <v>193422371</v>
      </c>
      <c r="J31" s="722">
        <v>125150770</v>
      </c>
      <c r="K31" s="722">
        <v>1502716</v>
      </c>
      <c r="L31" s="722">
        <v>628159</v>
      </c>
      <c r="M31" s="722">
        <v>48741426</v>
      </c>
      <c r="N31" s="722">
        <v>27829</v>
      </c>
      <c r="O31" s="722">
        <v>0</v>
      </c>
      <c r="P31" s="723">
        <v>2223</v>
      </c>
    </row>
    <row r="32" spans="1:16" ht="12" customHeight="1">
      <c r="A32" s="234" t="s">
        <v>80</v>
      </c>
      <c r="B32" s="72"/>
      <c r="C32" s="268"/>
      <c r="D32" s="74"/>
      <c r="E32" s="728">
        <v>2218162076</v>
      </c>
      <c r="F32" s="714">
        <v>13.489946066623833</v>
      </c>
      <c r="G32" s="742">
        <v>1.8126345257775345</v>
      </c>
      <c r="H32" s="728">
        <v>2059574544</v>
      </c>
      <c r="I32" s="733">
        <v>90963651</v>
      </c>
      <c r="J32" s="733">
        <v>42149865</v>
      </c>
      <c r="K32" s="733">
        <v>993199</v>
      </c>
      <c r="L32" s="733">
        <v>318294</v>
      </c>
      <c r="M32" s="733">
        <v>24042979</v>
      </c>
      <c r="N32" s="733">
        <v>116481</v>
      </c>
      <c r="O32" s="733">
        <v>0</v>
      </c>
      <c r="P32" s="734">
        <v>3063</v>
      </c>
    </row>
    <row r="33" spans="1:16" ht="12" customHeight="1">
      <c r="A33" s="228" t="s">
        <v>81</v>
      </c>
      <c r="B33" s="6"/>
      <c r="C33" s="265"/>
      <c r="D33" s="14"/>
      <c r="E33" s="718">
        <v>781285519</v>
      </c>
      <c r="F33" s="875">
        <v>4.751456004040081</v>
      </c>
      <c r="G33" s="748">
        <v>1.1771474161059725</v>
      </c>
      <c r="H33" s="718">
        <v>732769421</v>
      </c>
      <c r="I33" s="874">
        <v>29225272</v>
      </c>
      <c r="J33" s="722">
        <v>15723059</v>
      </c>
      <c r="K33" s="722">
        <v>198126</v>
      </c>
      <c r="L33" s="874">
        <v>0</v>
      </c>
      <c r="M33" s="722">
        <v>3363775</v>
      </c>
      <c r="N33" s="722">
        <v>4339</v>
      </c>
      <c r="O33" s="874">
        <v>0</v>
      </c>
      <c r="P33" s="723">
        <v>1527</v>
      </c>
    </row>
    <row r="34" spans="1:16" ht="12" customHeight="1">
      <c r="A34" s="228" t="s">
        <v>82</v>
      </c>
      <c r="B34" s="6"/>
      <c r="C34" s="265"/>
      <c r="D34" s="14"/>
      <c r="E34" s="718">
        <v>551277234</v>
      </c>
      <c r="F34" s="713">
        <v>3.352640564402818</v>
      </c>
      <c r="G34" s="748">
        <v>2.1319664007932504</v>
      </c>
      <c r="H34" s="718">
        <v>504021884</v>
      </c>
      <c r="I34" s="722">
        <v>22824079</v>
      </c>
      <c r="J34" s="722">
        <v>10174497</v>
      </c>
      <c r="K34" s="722">
        <v>205976</v>
      </c>
      <c r="L34" s="722">
        <v>592</v>
      </c>
      <c r="M34" s="722">
        <v>13956550</v>
      </c>
      <c r="N34" s="722">
        <v>93370</v>
      </c>
      <c r="O34" s="722">
        <v>0</v>
      </c>
      <c r="P34" s="723">
        <v>286</v>
      </c>
    </row>
    <row r="35" spans="1:16" ht="12" customHeight="1">
      <c r="A35" s="228" t="s">
        <v>83</v>
      </c>
      <c r="B35" s="6"/>
      <c r="C35" s="265"/>
      <c r="D35" s="14"/>
      <c r="E35" s="718">
        <v>885599323</v>
      </c>
      <c r="F35" s="713">
        <v>5.385849498180935</v>
      </c>
      <c r="G35" s="748">
        <v>2.179950450555035</v>
      </c>
      <c r="H35" s="718">
        <v>822783239</v>
      </c>
      <c r="I35" s="722">
        <v>38914300</v>
      </c>
      <c r="J35" s="722">
        <v>16252309</v>
      </c>
      <c r="K35" s="722">
        <v>589097</v>
      </c>
      <c r="L35" s="722">
        <v>317702</v>
      </c>
      <c r="M35" s="722">
        <v>6722654</v>
      </c>
      <c r="N35" s="722">
        <v>18772</v>
      </c>
      <c r="O35" s="722">
        <v>0</v>
      </c>
      <c r="P35" s="723">
        <v>1250</v>
      </c>
    </row>
    <row r="36" spans="1:16" ht="12" customHeight="1">
      <c r="A36" s="234" t="s">
        <v>84</v>
      </c>
      <c r="B36" s="72"/>
      <c r="C36" s="268"/>
      <c r="D36" s="74"/>
      <c r="E36" s="728">
        <v>1150623983</v>
      </c>
      <c r="F36" s="714">
        <v>6.997620075456515</v>
      </c>
      <c r="G36" s="742">
        <v>1.2188284856767817</v>
      </c>
      <c r="H36" s="728">
        <v>1078323502</v>
      </c>
      <c r="I36" s="733">
        <v>32052737</v>
      </c>
      <c r="J36" s="733">
        <v>26849282</v>
      </c>
      <c r="K36" s="733">
        <v>143306</v>
      </c>
      <c r="L36" s="733">
        <v>973833</v>
      </c>
      <c r="M36" s="733">
        <v>12277744</v>
      </c>
      <c r="N36" s="733">
        <v>2624</v>
      </c>
      <c r="O36" s="733">
        <v>0</v>
      </c>
      <c r="P36" s="734">
        <v>955</v>
      </c>
    </row>
    <row r="37" spans="1:16" ht="12" customHeight="1">
      <c r="A37" s="228" t="s">
        <v>85</v>
      </c>
      <c r="B37" s="6"/>
      <c r="C37" s="265"/>
      <c r="D37" s="14"/>
      <c r="E37" s="718">
        <v>103414910</v>
      </c>
      <c r="F37" s="713">
        <v>0.628926791905335</v>
      </c>
      <c r="G37" s="748">
        <v>-1.5844222341534708</v>
      </c>
      <c r="H37" s="718">
        <v>89049143</v>
      </c>
      <c r="I37" s="722">
        <v>5006789</v>
      </c>
      <c r="J37" s="722">
        <v>2914477</v>
      </c>
      <c r="K37" s="722">
        <v>9028</v>
      </c>
      <c r="L37" s="722">
        <v>39</v>
      </c>
      <c r="M37" s="722">
        <v>6435404</v>
      </c>
      <c r="N37" s="722">
        <v>30</v>
      </c>
      <c r="O37" s="722">
        <v>0</v>
      </c>
      <c r="P37" s="723">
        <v>0</v>
      </c>
    </row>
    <row r="38" spans="1:16" ht="12" customHeight="1">
      <c r="A38" s="228" t="s">
        <v>86</v>
      </c>
      <c r="B38" s="6"/>
      <c r="C38" s="265"/>
      <c r="D38" s="14"/>
      <c r="E38" s="718">
        <v>138344897</v>
      </c>
      <c r="F38" s="713">
        <v>0.8413565533894871</v>
      </c>
      <c r="G38" s="748">
        <v>-1.5753700975514096</v>
      </c>
      <c r="H38" s="718">
        <v>129109935</v>
      </c>
      <c r="I38" s="722">
        <v>4311874</v>
      </c>
      <c r="J38" s="722">
        <v>4217207</v>
      </c>
      <c r="K38" s="722">
        <v>15726</v>
      </c>
      <c r="L38" s="722">
        <v>463</v>
      </c>
      <c r="M38" s="722">
        <v>688220</v>
      </c>
      <c r="N38" s="722">
        <v>871</v>
      </c>
      <c r="O38" s="722">
        <v>0</v>
      </c>
      <c r="P38" s="723">
        <v>601</v>
      </c>
    </row>
    <row r="39" spans="1:16" ht="12" customHeight="1">
      <c r="A39" s="228" t="s">
        <v>87</v>
      </c>
      <c r="B39" s="6"/>
      <c r="C39" s="265"/>
      <c r="D39" s="14"/>
      <c r="E39" s="718">
        <v>252783007</v>
      </c>
      <c r="F39" s="713">
        <v>1.537321897207026</v>
      </c>
      <c r="G39" s="748">
        <v>1.0791476179011772</v>
      </c>
      <c r="H39" s="718">
        <v>225850321</v>
      </c>
      <c r="I39" s="722">
        <v>10454248</v>
      </c>
      <c r="J39" s="722">
        <v>14205935</v>
      </c>
      <c r="K39" s="722">
        <v>58811</v>
      </c>
      <c r="L39" s="722">
        <v>872</v>
      </c>
      <c r="M39" s="722">
        <v>2212755</v>
      </c>
      <c r="N39" s="722">
        <v>65</v>
      </c>
      <c r="O39" s="722">
        <v>0</v>
      </c>
      <c r="P39" s="723">
        <v>0</v>
      </c>
    </row>
    <row r="40" spans="1:16" ht="12" customHeight="1">
      <c r="A40" s="228" t="s">
        <v>88</v>
      </c>
      <c r="B40" s="6"/>
      <c r="C40" s="265"/>
      <c r="D40" s="14"/>
      <c r="E40" s="718">
        <v>656081169</v>
      </c>
      <c r="F40" s="713">
        <v>3.9900148329546665</v>
      </c>
      <c r="G40" s="748">
        <v>2.3454996833687902</v>
      </c>
      <c r="H40" s="718">
        <v>634314103</v>
      </c>
      <c r="I40" s="722">
        <v>12279826</v>
      </c>
      <c r="J40" s="722">
        <v>5511663</v>
      </c>
      <c r="K40" s="722">
        <v>59741</v>
      </c>
      <c r="L40" s="722">
        <v>972459</v>
      </c>
      <c r="M40" s="722">
        <v>2941365</v>
      </c>
      <c r="N40" s="722">
        <v>1658</v>
      </c>
      <c r="O40" s="722">
        <v>0</v>
      </c>
      <c r="P40" s="723">
        <v>354</v>
      </c>
    </row>
    <row r="41" spans="1:16" ht="12" customHeight="1">
      <c r="A41" s="234" t="s">
        <v>380</v>
      </c>
      <c r="B41" s="72"/>
      <c r="C41" s="268"/>
      <c r="D41" s="14"/>
      <c r="E41" s="728">
        <v>1318677070</v>
      </c>
      <c r="F41" s="714">
        <v>8.01964957658646</v>
      </c>
      <c r="G41" s="742">
        <v>5.742875041549533</v>
      </c>
      <c r="H41" s="728">
        <v>0</v>
      </c>
      <c r="I41" s="733">
        <v>0</v>
      </c>
      <c r="J41" s="733">
        <v>0</v>
      </c>
      <c r="K41" s="733">
        <v>0</v>
      </c>
      <c r="L41" s="733">
        <v>0</v>
      </c>
      <c r="M41" s="733">
        <v>0</v>
      </c>
      <c r="N41" s="733">
        <v>0</v>
      </c>
      <c r="O41" s="733">
        <v>1318677070</v>
      </c>
      <c r="P41" s="734">
        <v>0</v>
      </c>
    </row>
    <row r="42" spans="1:16" ht="12" customHeight="1">
      <c r="A42" s="406" t="s">
        <v>381</v>
      </c>
      <c r="B42" s="407"/>
      <c r="C42" s="408"/>
      <c r="D42" s="74"/>
      <c r="E42" s="730">
        <v>458552710</v>
      </c>
      <c r="F42" s="716">
        <v>2.788728287050653</v>
      </c>
      <c r="G42" s="876">
        <v>44.858084269143774</v>
      </c>
      <c r="H42" s="730">
        <v>359610539</v>
      </c>
      <c r="I42" s="737">
        <v>14871642</v>
      </c>
      <c r="J42" s="737">
        <v>55693724</v>
      </c>
      <c r="K42" s="737">
        <v>131968</v>
      </c>
      <c r="L42" s="737">
        <v>340164</v>
      </c>
      <c r="M42" s="737">
        <v>27902861</v>
      </c>
      <c r="N42" s="737">
        <v>1692</v>
      </c>
      <c r="O42" s="737">
        <v>0</v>
      </c>
      <c r="P42" s="738">
        <v>120</v>
      </c>
    </row>
    <row r="43" spans="1:16" ht="10.5" customHeight="1">
      <c r="A43" s="14" t="s">
        <v>382</v>
      </c>
      <c r="B43" s="72"/>
      <c r="C43" s="72"/>
      <c r="D43" s="74"/>
      <c r="E43" s="93"/>
      <c r="F43" s="92"/>
      <c r="G43" s="133"/>
      <c r="H43" s="93"/>
      <c r="I43" s="93"/>
      <c r="J43" s="93"/>
      <c r="K43" s="93"/>
      <c r="L43" s="93"/>
      <c r="M43" s="93"/>
      <c r="N43" s="93"/>
      <c r="O43" s="93"/>
      <c r="P43" s="93"/>
    </row>
    <row r="44" spans="1:16" ht="13.5" customHeight="1">
      <c r="A44" s="9" t="s">
        <v>383</v>
      </c>
      <c r="C44" s="66"/>
      <c r="G44" s="44"/>
      <c r="H44" s="66"/>
      <c r="I44" s="66"/>
      <c r="J44" s="66"/>
      <c r="K44" s="66"/>
      <c r="L44" s="66"/>
      <c r="M44" s="66"/>
      <c r="N44" s="66"/>
      <c r="O44" s="66"/>
      <c r="P44" s="66"/>
    </row>
    <row r="45" ht="20.25" customHeight="1">
      <c r="J45" s="554"/>
    </row>
    <row r="46" spans="1:16" ht="12.75">
      <c r="A46" s="64" t="str">
        <f>A1</f>
        <v>Boletim Estatístico da Previdência Social - Vol. 14 Nº 11</v>
      </c>
      <c r="B46" s="159"/>
      <c r="C46" s="159"/>
      <c r="D46" s="159"/>
      <c r="E46" s="159"/>
      <c r="F46" s="159"/>
      <c r="G46" s="159"/>
      <c r="H46" s="159"/>
      <c r="I46" s="159"/>
      <c r="J46" s="159"/>
      <c r="K46" s="159"/>
      <c r="L46" s="159"/>
      <c r="M46" s="159"/>
      <c r="N46" s="159"/>
      <c r="P46" s="162" t="str">
        <f>P1</f>
        <v>Novembro/2009</v>
      </c>
    </row>
    <row r="47" spans="1:16" ht="12.75">
      <c r="A47" s="64"/>
      <c r="B47" s="159"/>
      <c r="C47" s="159"/>
      <c r="D47" s="159"/>
      <c r="E47" s="159"/>
      <c r="F47" s="159"/>
      <c r="G47" s="159"/>
      <c r="H47" s="159"/>
      <c r="I47" s="159"/>
      <c r="J47" s="159"/>
      <c r="K47" s="159"/>
      <c r="L47" s="159"/>
      <c r="M47" s="159"/>
      <c r="N47" s="159"/>
      <c r="P47" s="162"/>
    </row>
    <row r="48" spans="1:21" ht="16.5" customHeight="1">
      <c r="A48"/>
      <c r="B48"/>
      <c r="C48"/>
      <c r="D48"/>
      <c r="E48"/>
      <c r="F48"/>
      <c r="G48"/>
      <c r="H48"/>
      <c r="I48"/>
      <c r="J48"/>
      <c r="K48"/>
      <c r="L48"/>
      <c r="M48"/>
      <c r="N48"/>
      <c r="O48"/>
      <c r="R48" s="410"/>
      <c r="S48" s="411" t="s">
        <v>370</v>
      </c>
      <c r="T48" s="159"/>
      <c r="U48" s="411"/>
    </row>
    <row r="49" spans="1:21" ht="11.25" customHeight="1">
      <c r="A49"/>
      <c r="B49"/>
      <c r="C49"/>
      <c r="D49"/>
      <c r="E49"/>
      <c r="F49"/>
      <c r="G49"/>
      <c r="H49"/>
      <c r="I49"/>
      <c r="J49"/>
      <c r="K49"/>
      <c r="L49"/>
      <c r="M49"/>
      <c r="N49"/>
      <c r="O49"/>
      <c r="R49" s="6" t="s">
        <v>651</v>
      </c>
      <c r="S49" s="360">
        <f>$E$42/1000</f>
        <v>458552.71</v>
      </c>
      <c r="T49" s="6"/>
      <c r="U49" s="360"/>
    </row>
    <row r="50" spans="1:21" ht="12.75">
      <c r="A50"/>
      <c r="B50"/>
      <c r="C50"/>
      <c r="D50"/>
      <c r="E50"/>
      <c r="F50"/>
      <c r="G50"/>
      <c r="H50"/>
      <c r="I50"/>
      <c r="J50"/>
      <c r="K50"/>
      <c r="L50"/>
      <c r="M50"/>
      <c r="N50"/>
      <c r="O50"/>
      <c r="R50" s="6" t="s">
        <v>648</v>
      </c>
      <c r="S50" s="360">
        <f>$E$41/1000</f>
        <v>1318677.07</v>
      </c>
      <c r="T50" s="6" t="s">
        <v>130</v>
      </c>
      <c r="U50" s="360">
        <f>E9</f>
        <v>446830167</v>
      </c>
    </row>
    <row r="51" spans="1:21" ht="12.75">
      <c r="A51"/>
      <c r="B51"/>
      <c r="C51"/>
      <c r="D51"/>
      <c r="E51"/>
      <c r="F51"/>
      <c r="G51"/>
      <c r="H51"/>
      <c r="I51"/>
      <c r="J51"/>
      <c r="K51"/>
      <c r="L51"/>
      <c r="M51"/>
      <c r="N51"/>
      <c r="O51"/>
      <c r="R51" s="6" t="s">
        <v>649</v>
      </c>
      <c r="S51" s="360">
        <f>$E$31/1000</f>
        <v>6176009.418</v>
      </c>
      <c r="T51" s="6" t="s">
        <v>131</v>
      </c>
      <c r="U51" s="360">
        <f>E17</f>
        <v>1442458569</v>
      </c>
    </row>
    <row r="52" spans="1:21" ht="12.75">
      <c r="A52"/>
      <c r="B52"/>
      <c r="C52"/>
      <c r="D52"/>
      <c r="E52"/>
      <c r="F52"/>
      <c r="G52"/>
      <c r="H52"/>
      <c r="I52"/>
      <c r="J52"/>
      <c r="K52"/>
      <c r="L52"/>
      <c r="M52"/>
      <c r="N52"/>
      <c r="O52"/>
      <c r="R52" s="6" t="s">
        <v>650</v>
      </c>
      <c r="S52" s="360">
        <f>$E$30/1000</f>
        <v>1835932.909</v>
      </c>
      <c r="T52" s="6" t="s">
        <v>132</v>
      </c>
      <c r="U52" s="360">
        <f>E27</f>
        <v>9407771365</v>
      </c>
    </row>
    <row r="53" spans="1:21" ht="12.75">
      <c r="A53"/>
      <c r="B53"/>
      <c r="C53"/>
      <c r="D53"/>
      <c r="E53"/>
      <c r="F53"/>
      <c r="G53"/>
      <c r="H53"/>
      <c r="I53"/>
      <c r="J53"/>
      <c r="K53"/>
      <c r="L53"/>
      <c r="M53"/>
      <c r="N53"/>
      <c r="O53"/>
      <c r="R53" s="6" t="s">
        <v>652</v>
      </c>
      <c r="S53" s="360">
        <f>$E$28/1000</f>
        <v>1185329.652</v>
      </c>
      <c r="T53" s="6" t="s">
        <v>133</v>
      </c>
      <c r="U53" s="360">
        <f>E32</f>
        <v>2218162076</v>
      </c>
    </row>
    <row r="54" spans="1:21" ht="12.75">
      <c r="A54"/>
      <c r="B54"/>
      <c r="C54"/>
      <c r="D54"/>
      <c r="E54"/>
      <c r="F54"/>
      <c r="G54"/>
      <c r="H54"/>
      <c r="I54"/>
      <c r="J54"/>
      <c r="K54"/>
      <c r="L54"/>
      <c r="M54"/>
      <c r="N54"/>
      <c r="O54"/>
      <c r="R54" s="6" t="s">
        <v>653</v>
      </c>
      <c r="S54" s="360">
        <f>$E$35/1000</f>
        <v>885599.323</v>
      </c>
      <c r="T54" s="6" t="s">
        <v>134</v>
      </c>
      <c r="U54" s="360">
        <f>E36</f>
        <v>1150623983</v>
      </c>
    </row>
    <row r="55" spans="1:21" ht="12.75">
      <c r="A55"/>
      <c r="B55"/>
      <c r="C55"/>
      <c r="D55"/>
      <c r="E55"/>
      <c r="F55"/>
      <c r="G55"/>
      <c r="H55"/>
      <c r="I55"/>
      <c r="J55"/>
      <c r="K55"/>
      <c r="L55"/>
      <c r="M55"/>
      <c r="N55"/>
      <c r="O55"/>
      <c r="R55" s="6" t="s">
        <v>654</v>
      </c>
      <c r="S55" s="360">
        <f>$E$33/1000</f>
        <v>781285.519</v>
      </c>
      <c r="T55" s="6" t="s">
        <v>384</v>
      </c>
      <c r="U55" s="360">
        <f>E41</f>
        <v>1318677070</v>
      </c>
    </row>
    <row r="56" spans="1:21" ht="12.75">
      <c r="A56"/>
      <c r="B56"/>
      <c r="C56"/>
      <c r="D56"/>
      <c r="E56"/>
      <c r="F56"/>
      <c r="G56"/>
      <c r="H56"/>
      <c r="I56"/>
      <c r="J56"/>
      <c r="K56"/>
      <c r="L56"/>
      <c r="M56"/>
      <c r="N56"/>
      <c r="O56"/>
      <c r="R56" s="6" t="s">
        <v>655</v>
      </c>
      <c r="S56" s="360">
        <f>$E$40/1000</f>
        <v>656081.169</v>
      </c>
      <c r="T56" s="6" t="s">
        <v>279</v>
      </c>
      <c r="U56" s="360">
        <f>E42</f>
        <v>458552710</v>
      </c>
    </row>
    <row r="57" spans="1:21" ht="12.75">
      <c r="A57"/>
      <c r="B57"/>
      <c r="C57"/>
      <c r="D57"/>
      <c r="E57"/>
      <c r="F57"/>
      <c r="G57"/>
      <c r="H57"/>
      <c r="I57"/>
      <c r="J57"/>
      <c r="K57"/>
      <c r="L57"/>
      <c r="M57"/>
      <c r="N57"/>
      <c r="O57"/>
      <c r="R57" s="6" t="s">
        <v>656</v>
      </c>
      <c r="S57" s="360">
        <f>$E$34/1000</f>
        <v>551277.234</v>
      </c>
      <c r="T57" s="6"/>
      <c r="U57" s="360"/>
    </row>
    <row r="58" spans="1:21" ht="12.75">
      <c r="A58"/>
      <c r="B58"/>
      <c r="C58"/>
      <c r="D58"/>
      <c r="E58"/>
      <c r="F58"/>
      <c r="G58"/>
      <c r="H58"/>
      <c r="I58"/>
      <c r="J58"/>
      <c r="K58"/>
      <c r="L58"/>
      <c r="M58"/>
      <c r="N58"/>
      <c r="O58"/>
      <c r="R58" s="6" t="s">
        <v>657</v>
      </c>
      <c r="S58" s="360">
        <f>$E$26/1000</f>
        <v>438369.656</v>
      </c>
      <c r="T58" s="6" t="s">
        <v>373</v>
      </c>
      <c r="U58" s="360">
        <f>$H$8/1000</f>
        <v>14028027.924</v>
      </c>
    </row>
    <row r="59" spans="1:21" ht="12.75">
      <c r="A59"/>
      <c r="B59"/>
      <c r="C59"/>
      <c r="D59"/>
      <c r="E59"/>
      <c r="F59"/>
      <c r="G59"/>
      <c r="H59"/>
      <c r="I59"/>
      <c r="J59"/>
      <c r="K59"/>
      <c r="L59"/>
      <c r="M59"/>
      <c r="N59"/>
      <c r="O59"/>
      <c r="R59" s="6" t="s">
        <v>658</v>
      </c>
      <c r="S59" s="360">
        <f>$E$23/1000</f>
        <v>289597.737</v>
      </c>
      <c r="T59" s="6" t="s">
        <v>378</v>
      </c>
      <c r="U59" s="360">
        <f>$O$8/1000</f>
        <v>1318677.373</v>
      </c>
    </row>
    <row r="60" spans="1:21" ht="12.75">
      <c r="A60"/>
      <c r="B60"/>
      <c r="C60"/>
      <c r="D60"/>
      <c r="E60"/>
      <c r="F60"/>
      <c r="G60"/>
      <c r="H60"/>
      <c r="I60"/>
      <c r="J60"/>
      <c r="K60"/>
      <c r="L60"/>
      <c r="M60"/>
      <c r="N60"/>
      <c r="O60"/>
      <c r="R60" s="6" t="s">
        <v>659</v>
      </c>
      <c r="S60" s="360">
        <f>$E$39/1000</f>
        <v>252783.007</v>
      </c>
      <c r="T60" s="6" t="s">
        <v>374</v>
      </c>
      <c r="U60" s="360">
        <f>$I$8/1000</f>
        <v>556526.588</v>
      </c>
    </row>
    <row r="61" spans="1:21" ht="12.75">
      <c r="A61"/>
      <c r="B61"/>
      <c r="C61"/>
      <c r="D61"/>
      <c r="E61"/>
      <c r="F61"/>
      <c r="G61"/>
      <c r="H61"/>
      <c r="I61"/>
      <c r="J61"/>
      <c r="K61"/>
      <c r="L61"/>
      <c r="M61"/>
      <c r="N61"/>
      <c r="O61"/>
      <c r="R61" s="6" t="s">
        <v>660</v>
      </c>
      <c r="S61" s="360">
        <f>$E$20/1000</f>
        <v>235121.851</v>
      </c>
      <c r="T61" s="6" t="s">
        <v>375</v>
      </c>
      <c r="U61" s="360">
        <f>$J$8/1000</f>
        <v>400241.491</v>
      </c>
    </row>
    <row r="62" spans="1:21" ht="12.75">
      <c r="A62"/>
      <c r="B62"/>
      <c r="C62"/>
      <c r="D62"/>
      <c r="E62"/>
      <c r="F62"/>
      <c r="G62"/>
      <c r="H62"/>
      <c r="I62"/>
      <c r="J62"/>
      <c r="K62"/>
      <c r="L62"/>
      <c r="M62"/>
      <c r="N62"/>
      <c r="O62"/>
      <c r="R62" s="6" t="s">
        <v>661</v>
      </c>
      <c r="S62" s="360">
        <f>$E$29/1000</f>
        <v>210499.386</v>
      </c>
      <c r="T62" s="6" t="s">
        <v>703</v>
      </c>
      <c r="U62" s="360">
        <f>$M$8/1000</f>
        <v>131329.404</v>
      </c>
    </row>
    <row r="63" spans="1:21" ht="12.75">
      <c r="A63"/>
      <c r="B63"/>
      <c r="C63"/>
      <c r="D63"/>
      <c r="E63"/>
      <c r="F63"/>
      <c r="G63"/>
      <c r="H63"/>
      <c r="I63"/>
      <c r="J63"/>
      <c r="K63"/>
      <c r="L63"/>
      <c r="M63"/>
      <c r="N63"/>
      <c r="O63"/>
      <c r="R63" s="6" t="s">
        <v>662</v>
      </c>
      <c r="S63" s="360">
        <f>$E$14/1000</f>
        <v>166609.88</v>
      </c>
      <c r="T63" s="6" t="s">
        <v>377</v>
      </c>
      <c r="U63" s="360">
        <f>$K$8/1000</f>
        <v>5146.811</v>
      </c>
    </row>
    <row r="64" spans="1:21" ht="12.75">
      <c r="A64"/>
      <c r="B64"/>
      <c r="C64"/>
      <c r="D64"/>
      <c r="E64"/>
      <c r="F64"/>
      <c r="G64"/>
      <c r="H64"/>
      <c r="I64"/>
      <c r="J64"/>
      <c r="K64"/>
      <c r="L64"/>
      <c r="M64"/>
      <c r="N64"/>
      <c r="O64"/>
      <c r="R64" s="6" t="s">
        <v>663</v>
      </c>
      <c r="S64" s="360">
        <f>$E$38/1000</f>
        <v>138344.897</v>
      </c>
      <c r="T64" s="6" t="s">
        <v>376</v>
      </c>
      <c r="U64" s="360">
        <f>$L$8/1000</f>
        <v>2760.968</v>
      </c>
    </row>
    <row r="65" spans="1:21" ht="12.75">
      <c r="A65"/>
      <c r="B65"/>
      <c r="C65"/>
      <c r="D65"/>
      <c r="E65"/>
      <c r="F65"/>
      <c r="G65"/>
      <c r="H65"/>
      <c r="I65"/>
      <c r="J65"/>
      <c r="K65"/>
      <c r="L65"/>
      <c r="M65"/>
      <c r="N65"/>
      <c r="O65"/>
      <c r="R65" s="6" t="s">
        <v>672</v>
      </c>
      <c r="S65" s="360">
        <f>$E$12/1000</f>
        <v>133629.567</v>
      </c>
      <c r="T65" s="6" t="s">
        <v>704</v>
      </c>
      <c r="U65" s="360">
        <f>$N$8/1000</f>
        <v>251.326</v>
      </c>
    </row>
    <row r="66" spans="1:21" ht="12.75">
      <c r="A66"/>
      <c r="B66"/>
      <c r="C66"/>
      <c r="D66"/>
      <c r="E66"/>
      <c r="F66"/>
      <c r="G66"/>
      <c r="H66"/>
      <c r="I66"/>
      <c r="J66"/>
      <c r="K66"/>
      <c r="L66"/>
      <c r="M66"/>
      <c r="N66"/>
      <c r="O66"/>
      <c r="R66" s="6" t="s">
        <v>665</v>
      </c>
      <c r="S66" s="360">
        <f>$E$37/1000</f>
        <v>103414.91</v>
      </c>
      <c r="T66" s="6" t="s">
        <v>379</v>
      </c>
      <c r="U66" s="360">
        <f>$P$8/1000</f>
        <v>114.055</v>
      </c>
    </row>
    <row r="67" spans="1:20" ht="12.75">
      <c r="A67"/>
      <c r="B67"/>
      <c r="C67"/>
      <c r="D67"/>
      <c r="E67"/>
      <c r="F67"/>
      <c r="G67"/>
      <c r="H67"/>
      <c r="I67"/>
      <c r="J67"/>
      <c r="K67"/>
      <c r="L67"/>
      <c r="M67"/>
      <c r="N67"/>
      <c r="O67"/>
      <c r="R67" s="6" t="s">
        <v>667</v>
      </c>
      <c r="S67" s="360">
        <f>$E$18/1000</f>
        <v>96379.093</v>
      </c>
      <c r="T67" s="6"/>
    </row>
    <row r="68" spans="1:21" ht="12.75">
      <c r="A68"/>
      <c r="B68"/>
      <c r="C68"/>
      <c r="D68"/>
      <c r="E68"/>
      <c r="F68"/>
      <c r="G68"/>
      <c r="H68"/>
      <c r="I68"/>
      <c r="J68"/>
      <c r="K68"/>
      <c r="L68"/>
      <c r="M68"/>
      <c r="N68"/>
      <c r="O68"/>
      <c r="R68" s="6" t="s">
        <v>664</v>
      </c>
      <c r="S68" s="360">
        <f>$E$21/1000</f>
        <v>97305.216</v>
      </c>
      <c r="T68" s="6"/>
      <c r="U68" s="556">
        <f>SUM(U58:U66)</f>
        <v>16443075.94</v>
      </c>
    </row>
    <row r="69" spans="1:21" ht="12.75">
      <c r="A69"/>
      <c r="B69"/>
      <c r="C69"/>
      <c r="D69"/>
      <c r="E69"/>
      <c r="F69"/>
      <c r="G69"/>
      <c r="H69"/>
      <c r="I69"/>
      <c r="J69"/>
      <c r="K69"/>
      <c r="L69"/>
      <c r="M69"/>
      <c r="N69"/>
      <c r="O69"/>
      <c r="R69" s="6" t="s">
        <v>666</v>
      </c>
      <c r="S69" s="360">
        <f>$E$22/1000</f>
        <v>87164.62</v>
      </c>
      <c r="T69" s="6"/>
      <c r="U69" s="360"/>
    </row>
    <row r="70" spans="1:21" ht="12.75">
      <c r="A70"/>
      <c r="B70"/>
      <c r="C70"/>
      <c r="D70"/>
      <c r="E70"/>
      <c r="F70"/>
      <c r="G70"/>
      <c r="H70"/>
      <c r="I70"/>
      <c r="J70"/>
      <c r="K70"/>
      <c r="L70"/>
      <c r="M70"/>
      <c r="N70"/>
      <c r="O70"/>
      <c r="R70" s="6" t="s">
        <v>668</v>
      </c>
      <c r="S70" s="360">
        <f>$E$25/1000</f>
        <v>72843.673</v>
      </c>
      <c r="T70" s="6"/>
      <c r="U70" s="360"/>
    </row>
    <row r="71" spans="1:21" ht="12.75">
      <c r="A71"/>
      <c r="B71"/>
      <c r="C71"/>
      <c r="D71"/>
      <c r="E71"/>
      <c r="F71"/>
      <c r="G71"/>
      <c r="H71"/>
      <c r="I71"/>
      <c r="J71"/>
      <c r="K71"/>
      <c r="L71"/>
      <c r="M71"/>
      <c r="N71"/>
      <c r="O71"/>
      <c r="R71" s="6" t="s">
        <v>670</v>
      </c>
      <c r="S71" s="360">
        <f>$E$24/1000</f>
        <v>64791.766</v>
      </c>
      <c r="T71" s="6"/>
      <c r="U71" s="360"/>
    </row>
    <row r="72" spans="1:21" ht="12.75">
      <c r="A72"/>
      <c r="B72"/>
      <c r="C72"/>
      <c r="D72"/>
      <c r="E72"/>
      <c r="F72"/>
      <c r="G72"/>
      <c r="H72"/>
      <c r="I72"/>
      <c r="J72"/>
      <c r="K72"/>
      <c r="L72"/>
      <c r="M72"/>
      <c r="N72"/>
      <c r="O72"/>
      <c r="R72" s="6" t="s">
        <v>671</v>
      </c>
      <c r="S72" s="360">
        <f>$E$19/1000</f>
        <v>60884.957</v>
      </c>
      <c r="T72" s="6"/>
      <c r="U72" s="360"/>
    </row>
    <row r="73" spans="1:21" ht="12.75">
      <c r="A73"/>
      <c r="B73"/>
      <c r="C73"/>
      <c r="D73"/>
      <c r="E73"/>
      <c r="F73"/>
      <c r="G73"/>
      <c r="H73"/>
      <c r="I73"/>
      <c r="J73"/>
      <c r="K73"/>
      <c r="L73"/>
      <c r="M73"/>
      <c r="N73"/>
      <c r="O73"/>
      <c r="R73" s="6" t="s">
        <v>673</v>
      </c>
      <c r="S73" s="360">
        <f>$E$10/1000</f>
        <v>53530.812</v>
      </c>
      <c r="T73" s="6"/>
      <c r="U73" s="360"/>
    </row>
    <row r="74" spans="1:21" ht="12.75">
      <c r="A74"/>
      <c r="B74"/>
      <c r="C74"/>
      <c r="D74"/>
      <c r="E74"/>
      <c r="F74"/>
      <c r="G74"/>
      <c r="H74"/>
      <c r="I74"/>
      <c r="J74"/>
      <c r="K74"/>
      <c r="L74"/>
      <c r="M74"/>
      <c r="N74"/>
      <c r="O74"/>
      <c r="R74" s="6" t="s">
        <v>674</v>
      </c>
      <c r="S74" s="360">
        <f>$E$16/1000</f>
        <v>38784.438</v>
      </c>
      <c r="T74" s="6"/>
      <c r="U74" s="360"/>
    </row>
    <row r="75" spans="1:21" ht="12.75">
      <c r="A75"/>
      <c r="B75"/>
      <c r="C75"/>
      <c r="D75"/>
      <c r="E75"/>
      <c r="F75"/>
      <c r="G75"/>
      <c r="H75"/>
      <c r="I75"/>
      <c r="J75"/>
      <c r="K75"/>
      <c r="L75"/>
      <c r="M75"/>
      <c r="N75"/>
      <c r="O75"/>
      <c r="R75" s="6" t="s">
        <v>675</v>
      </c>
      <c r="S75" s="360">
        <f>$E$11/1000</f>
        <v>23419.672</v>
      </c>
      <c r="T75" s="6"/>
      <c r="U75" s="360"/>
    </row>
    <row r="76" spans="1:21" ht="12.75">
      <c r="A76"/>
      <c r="B76"/>
      <c r="C76"/>
      <c r="D76"/>
      <c r="E76"/>
      <c r="F76"/>
      <c r="G76"/>
      <c r="H76"/>
      <c r="I76"/>
      <c r="J76"/>
      <c r="K76"/>
      <c r="L76"/>
      <c r="M76"/>
      <c r="N76"/>
      <c r="O76"/>
      <c r="R76" s="6" t="s">
        <v>676</v>
      </c>
      <c r="S76" s="360">
        <f>$E$13/1000</f>
        <v>16128.578</v>
      </c>
      <c r="T76" s="6"/>
      <c r="U76" s="360"/>
    </row>
    <row r="77" spans="1:21" ht="12.75">
      <c r="A77"/>
      <c r="B77"/>
      <c r="C77"/>
      <c r="D77"/>
      <c r="E77"/>
      <c r="F77"/>
      <c r="G77"/>
      <c r="H77"/>
      <c r="I77"/>
      <c r="J77"/>
      <c r="K77"/>
      <c r="L77"/>
      <c r="M77"/>
      <c r="N77"/>
      <c r="O77"/>
      <c r="R77" s="6" t="s">
        <v>669</v>
      </c>
      <c r="S77" s="360">
        <f>$E$15/1000</f>
        <v>14727.22</v>
      </c>
      <c r="T77"/>
      <c r="U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1.25" customHeight="1">
      <c r="A85"/>
      <c r="B85"/>
      <c r="C85"/>
      <c r="D85"/>
      <c r="E85"/>
      <c r="F85"/>
      <c r="G85"/>
      <c r="H85"/>
      <c r="I85"/>
      <c r="J85"/>
      <c r="K85"/>
      <c r="L85"/>
      <c r="M85"/>
      <c r="N85"/>
      <c r="O85"/>
    </row>
    <row r="86" ht="16.5" customHeight="1"/>
    <row r="88" ht="20.25" customHeight="1">
      <c r="J88" s="554"/>
    </row>
  </sheetData>
  <mergeCells count="5">
    <mergeCell ref="C3:M3"/>
    <mergeCell ref="A5:C6"/>
    <mergeCell ref="E5:E6"/>
    <mergeCell ref="F5:F6"/>
    <mergeCell ref="G5:G6"/>
  </mergeCells>
  <printOptions/>
  <pageMargins left="0.5905511811023623" right="0.5905511811023623" top="0.3937007874015748" bottom="0.5905511811023623" header="0.31496062992125984" footer="0.31496062992125984"/>
  <pageSetup fitToHeight="2" horizontalDpi="1200" verticalDpi="1200" orientation="landscape" paperSize="9" scale="85" r:id="rId2"/>
  <rowBreaks count="1" manualBreakCount="1">
    <brk id="45" max="16" man="1"/>
  </row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74"/>
  <sheetViews>
    <sheetView showGridLines="0" workbookViewId="0" topLeftCell="B1">
      <selection activeCell="P49" sqref="P49:Q63"/>
    </sheetView>
  </sheetViews>
  <sheetFormatPr defaultColWidth="9.140625" defaultRowHeight="12.75"/>
  <cols>
    <col min="1" max="1" width="5.57421875" style="65" customWidth="1"/>
    <col min="2" max="2" width="0.85546875" style="65" customWidth="1"/>
    <col min="3" max="3" width="27.7109375" style="65" customWidth="1"/>
    <col min="4" max="4" width="0.85546875" style="65" customWidth="1"/>
    <col min="5" max="5" width="12.7109375" style="65" customWidth="1"/>
    <col min="6" max="6" width="7.140625" style="65" customWidth="1"/>
    <col min="7" max="7" width="13.140625" style="65" customWidth="1"/>
    <col min="8" max="8" width="0.85546875" style="65" customWidth="1"/>
    <col min="9" max="10" width="16.7109375" style="65" customWidth="1"/>
    <col min="11" max="11" width="0.85546875" style="66" customWidth="1"/>
    <col min="12" max="12" width="12.7109375" style="65" customWidth="1"/>
    <col min="13" max="13" width="6.7109375" style="65" customWidth="1"/>
    <col min="14" max="14" width="13.140625" style="65" customWidth="1"/>
    <col min="15" max="15" width="8.8515625" style="66" customWidth="1"/>
    <col min="16" max="16" width="31.00390625" style="66" customWidth="1"/>
    <col min="17" max="17" width="16.421875" style="66" customWidth="1"/>
    <col min="18" max="16384" width="8.8515625" style="66" customWidth="1"/>
  </cols>
  <sheetData>
    <row r="1" spans="1:14" s="18" customFormat="1" ht="16.5" customHeight="1">
      <c r="A1" s="64" t="str">
        <f>'01'!A1</f>
        <v>Boletim Estatístico da Previdência Social - Vol. 14 Nº 11</v>
      </c>
      <c r="B1" s="64"/>
      <c r="C1" s="64"/>
      <c r="D1" s="45"/>
      <c r="E1" s="45"/>
      <c r="F1" s="45"/>
      <c r="G1" s="45"/>
      <c r="H1" s="45"/>
      <c r="I1" s="93"/>
      <c r="J1" s="45"/>
      <c r="L1" s="45"/>
      <c r="M1" s="45"/>
      <c r="N1" s="412" t="str">
        <f>'01'!L1</f>
        <v>Novembro/2009</v>
      </c>
    </row>
    <row r="2" spans="4:14" ht="9" customHeight="1">
      <c r="D2" s="67"/>
      <c r="E2" s="1"/>
      <c r="F2" s="1"/>
      <c r="G2" s="1"/>
      <c r="H2" s="1"/>
      <c r="I2" s="1"/>
      <c r="J2" s="1"/>
      <c r="L2" s="1"/>
      <c r="M2" s="1"/>
      <c r="N2" s="1"/>
    </row>
    <row r="3" spans="1:14" ht="18" customHeight="1">
      <c r="A3" s="919">
        <v>24</v>
      </c>
      <c r="B3" s="171"/>
      <c r="C3" s="1153" t="s">
        <v>385</v>
      </c>
      <c r="D3" s="1154"/>
      <c r="E3" s="1154"/>
      <c r="F3" s="1154"/>
      <c r="G3" s="1154"/>
      <c r="H3" s="1154"/>
      <c r="I3" s="1154"/>
      <c r="J3" s="1154"/>
      <c r="K3" s="1154"/>
      <c r="L3" s="1155"/>
      <c r="M3"/>
      <c r="N3"/>
    </row>
    <row r="4" spans="4:14" ht="9" customHeight="1">
      <c r="D4" s="69"/>
      <c r="E4" s="1"/>
      <c r="F4" s="1"/>
      <c r="G4" s="1"/>
      <c r="H4" s="1"/>
      <c r="I4" s="1"/>
      <c r="J4" s="1"/>
      <c r="L4" s="1"/>
      <c r="M4" s="1"/>
      <c r="N4" s="1"/>
    </row>
    <row r="5" spans="1:14" s="94" customFormat="1" ht="22.5" customHeight="1">
      <c r="A5" s="1208" t="s">
        <v>386</v>
      </c>
      <c r="B5" s="1208"/>
      <c r="C5" s="1208"/>
      <c r="D5" s="573"/>
      <c r="E5" s="1279" t="s">
        <v>361</v>
      </c>
      <c r="F5" s="1281" t="s">
        <v>215</v>
      </c>
      <c r="G5" s="1172" t="s">
        <v>214</v>
      </c>
      <c r="H5" s="577"/>
      <c r="I5" s="1208" t="s">
        <v>386</v>
      </c>
      <c r="J5" s="1208"/>
      <c r="K5" s="584"/>
      <c r="L5" s="1279" t="s">
        <v>361</v>
      </c>
      <c r="M5" s="1281" t="s">
        <v>215</v>
      </c>
      <c r="N5" s="1172" t="s">
        <v>214</v>
      </c>
    </row>
    <row r="6" spans="1:14" s="94" customFormat="1" ht="22.5" customHeight="1">
      <c r="A6" s="1210"/>
      <c r="B6" s="1210"/>
      <c r="C6" s="1210"/>
      <c r="D6" s="573"/>
      <c r="E6" s="1280"/>
      <c r="F6" s="1282"/>
      <c r="G6" s="1178"/>
      <c r="H6" s="577"/>
      <c r="I6" s="1210"/>
      <c r="J6" s="1210"/>
      <c r="K6" s="584"/>
      <c r="L6" s="1280"/>
      <c r="M6" s="1282"/>
      <c r="N6" s="1178"/>
    </row>
    <row r="7" spans="1:14" s="94" customFormat="1" ht="6" customHeight="1">
      <c r="A7" s="9"/>
      <c r="B7" s="9"/>
      <c r="C7" s="9"/>
      <c r="D7" s="9"/>
      <c r="E7" s="3"/>
      <c r="F7" s="3"/>
      <c r="G7" s="3"/>
      <c r="H7" s="3"/>
      <c r="I7" s="3"/>
      <c r="J7" s="3"/>
      <c r="L7" s="3"/>
      <c r="M7" s="3"/>
      <c r="N7" s="3"/>
    </row>
    <row r="8" spans="1:14" s="94" customFormat="1" ht="18" customHeight="1">
      <c r="A8" s="242" t="s">
        <v>387</v>
      </c>
      <c r="B8" s="243"/>
      <c r="C8" s="261"/>
      <c r="D8" s="138"/>
      <c r="E8" s="273">
        <v>14028277217</v>
      </c>
      <c r="F8" s="254">
        <v>100</v>
      </c>
      <c r="G8" s="256">
        <v>2.043663341058699</v>
      </c>
      <c r="H8" s="133"/>
      <c r="I8" s="413" t="s">
        <v>388</v>
      </c>
      <c r="J8" s="256"/>
      <c r="K8" s="65"/>
      <c r="L8" s="273">
        <v>8680093810</v>
      </c>
      <c r="M8" s="254">
        <v>61.87569347062184</v>
      </c>
      <c r="N8" s="256">
        <v>2.0881192617807853</v>
      </c>
    </row>
    <row r="9" spans="1:15" s="94" customFormat="1" ht="18" customHeight="1">
      <c r="A9" s="234" t="s">
        <v>389</v>
      </c>
      <c r="B9" s="116"/>
      <c r="C9" s="262"/>
      <c r="D9" s="138"/>
      <c r="E9" s="276">
        <v>229055765</v>
      </c>
      <c r="F9" s="133">
        <v>1.6328146461378843</v>
      </c>
      <c r="G9" s="287">
        <v>3.202553015062959</v>
      </c>
      <c r="H9" s="133"/>
      <c r="I9" s="414" t="s">
        <v>390</v>
      </c>
      <c r="J9" s="287"/>
      <c r="K9" s="65"/>
      <c r="L9" s="279">
        <v>348843370</v>
      </c>
      <c r="M9" s="115">
        <v>2.486715685781133</v>
      </c>
      <c r="N9" s="259">
        <v>0.5341964512076913</v>
      </c>
      <c r="O9" s="415"/>
    </row>
    <row r="10" spans="1:14" s="94" customFormat="1" ht="18" customHeight="1">
      <c r="A10" s="234" t="s">
        <v>391</v>
      </c>
      <c r="B10" s="6"/>
      <c r="C10" s="265"/>
      <c r="D10" s="14"/>
      <c r="E10" s="281">
        <v>4687210451</v>
      </c>
      <c r="F10" s="92">
        <v>33.412587864458935</v>
      </c>
      <c r="G10" s="291">
        <v>2.3114863983757727</v>
      </c>
      <c r="H10" s="40"/>
      <c r="I10" s="416" t="s">
        <v>392</v>
      </c>
      <c r="J10" s="289"/>
      <c r="K10" s="65"/>
      <c r="L10" s="279">
        <v>667324593</v>
      </c>
      <c r="M10" s="40">
        <v>4.756996049317522</v>
      </c>
      <c r="N10" s="289">
        <v>1.9086319077487035</v>
      </c>
    </row>
    <row r="11" spans="1:15" s="94" customFormat="1" ht="18" customHeight="1">
      <c r="A11" s="228" t="s">
        <v>393</v>
      </c>
      <c r="B11" s="6"/>
      <c r="C11" s="265"/>
      <c r="D11" s="14"/>
      <c r="E11" s="278">
        <v>158772299</v>
      </c>
      <c r="F11" s="40">
        <v>1.1318018352787733</v>
      </c>
      <c r="G11" s="289">
        <v>1.6845895889552986</v>
      </c>
      <c r="H11" s="40"/>
      <c r="I11" s="416" t="s">
        <v>394</v>
      </c>
      <c r="J11" s="289"/>
      <c r="K11" s="65"/>
      <c r="L11" s="279">
        <v>1007031948</v>
      </c>
      <c r="M11" s="40">
        <v>7.178586026084802</v>
      </c>
      <c r="N11" s="289">
        <v>2.8815836284717733</v>
      </c>
      <c r="O11" s="415"/>
    </row>
    <row r="12" spans="1:14" s="94" customFormat="1" ht="18" customHeight="1">
      <c r="A12" s="228" t="s">
        <v>395</v>
      </c>
      <c r="B12" s="6"/>
      <c r="C12" s="265"/>
      <c r="D12" s="14"/>
      <c r="E12" s="278">
        <v>1073208060</v>
      </c>
      <c r="F12" s="40">
        <v>7.650319732058372</v>
      </c>
      <c r="G12" s="289">
        <v>0.07063327981704504</v>
      </c>
      <c r="H12" s="40"/>
      <c r="I12" s="416" t="s">
        <v>396</v>
      </c>
      <c r="J12" s="289"/>
      <c r="K12" s="65"/>
      <c r="L12" s="279">
        <v>167176769</v>
      </c>
      <c r="M12" s="40">
        <v>1.1917127557003853</v>
      </c>
      <c r="N12" s="289">
        <v>0.7518099757380936</v>
      </c>
    </row>
    <row r="13" spans="1:14" s="94" customFormat="1" ht="18" customHeight="1">
      <c r="A13" s="228" t="s">
        <v>397</v>
      </c>
      <c r="B13" s="6"/>
      <c r="C13" s="265"/>
      <c r="D13" s="14"/>
      <c r="E13" s="278">
        <v>334886141</v>
      </c>
      <c r="F13" s="40">
        <v>2.3872221500881965</v>
      </c>
      <c r="G13" s="289">
        <v>1.053800291460405</v>
      </c>
      <c r="H13" s="40"/>
      <c r="I13" s="416" t="s">
        <v>398</v>
      </c>
      <c r="J13" s="289"/>
      <c r="K13" s="65"/>
      <c r="L13" s="279">
        <v>772528778</v>
      </c>
      <c r="M13" s="40">
        <v>5.506939776352724</v>
      </c>
      <c r="N13" s="289">
        <v>3.0813567208733295</v>
      </c>
    </row>
    <row r="14" spans="1:14" s="94" customFormat="1" ht="18" customHeight="1">
      <c r="A14" s="234" t="s">
        <v>399</v>
      </c>
      <c r="B14" s="6"/>
      <c r="C14" s="265"/>
      <c r="D14" s="14"/>
      <c r="E14" s="281">
        <v>3120343951</v>
      </c>
      <c r="F14" s="92">
        <v>22.243244147033597</v>
      </c>
      <c r="G14" s="291">
        <v>3.27724680900201</v>
      </c>
      <c r="H14" s="40"/>
      <c r="I14" s="416" t="s">
        <v>400</v>
      </c>
      <c r="J14" s="289"/>
      <c r="K14" s="65"/>
      <c r="L14" s="279">
        <v>219622391</v>
      </c>
      <c r="M14" s="40">
        <v>1.5655692256626725</v>
      </c>
      <c r="N14" s="289">
        <v>-0.34630981892429524</v>
      </c>
    </row>
    <row r="15" spans="1:14" s="94" customFormat="1" ht="18" customHeight="1">
      <c r="A15" s="247" t="s">
        <v>401</v>
      </c>
      <c r="B15" s="6"/>
      <c r="C15" s="265"/>
      <c r="D15" s="14"/>
      <c r="E15" s="278">
        <v>553673241</v>
      </c>
      <c r="F15" s="40">
        <v>3.946837038043686</v>
      </c>
      <c r="G15" s="289">
        <v>6.288832705445424</v>
      </c>
      <c r="H15" s="40"/>
      <c r="I15" s="416" t="s">
        <v>402</v>
      </c>
      <c r="J15" s="289"/>
      <c r="K15" s="65"/>
      <c r="L15" s="279">
        <v>999455009</v>
      </c>
      <c r="M15" s="40">
        <v>7.12457412652797</v>
      </c>
      <c r="N15" s="289">
        <v>6.962113847420515</v>
      </c>
    </row>
    <row r="16" spans="1:14" s="94" customFormat="1" ht="18" customHeight="1">
      <c r="A16" s="228" t="s">
        <v>403</v>
      </c>
      <c r="B16" s="6"/>
      <c r="C16" s="265"/>
      <c r="D16" s="14"/>
      <c r="E16" s="278">
        <v>102189137</v>
      </c>
      <c r="F16" s="40">
        <v>0.7284510807653795</v>
      </c>
      <c r="G16" s="289">
        <v>1.0444578901254609</v>
      </c>
      <c r="H16" s="40"/>
      <c r="I16" s="416" t="s">
        <v>404</v>
      </c>
      <c r="J16" s="289"/>
      <c r="K16" s="65"/>
      <c r="L16" s="279">
        <v>227421990</v>
      </c>
      <c r="M16" s="40">
        <v>1.6211683479166021</v>
      </c>
      <c r="N16" s="289">
        <v>1.7569010604723934</v>
      </c>
    </row>
    <row r="17" spans="1:14" s="94" customFormat="1" ht="18" customHeight="1">
      <c r="A17" s="228" t="s">
        <v>405</v>
      </c>
      <c r="B17" s="110"/>
      <c r="C17" s="246"/>
      <c r="D17" s="138"/>
      <c r="E17" s="278">
        <v>84281554</v>
      </c>
      <c r="F17" s="115">
        <v>0.6007976082612939</v>
      </c>
      <c r="G17" s="259">
        <v>4.29606607516575</v>
      </c>
      <c r="H17" s="115"/>
      <c r="I17" s="414" t="s">
        <v>406</v>
      </c>
      <c r="J17" s="259"/>
      <c r="K17" s="65"/>
      <c r="L17" s="279">
        <v>245626613</v>
      </c>
      <c r="M17" s="115">
        <v>1.750939257903603</v>
      </c>
      <c r="N17" s="259">
        <v>-8.074490262782518</v>
      </c>
    </row>
    <row r="18" spans="1:14" s="94" customFormat="1" ht="18" customHeight="1">
      <c r="A18" s="228" t="s">
        <v>407</v>
      </c>
      <c r="B18" s="72"/>
      <c r="C18" s="268"/>
      <c r="D18" s="74"/>
      <c r="E18" s="278">
        <v>197522495</v>
      </c>
      <c r="F18" s="40">
        <v>1.4080310215186989</v>
      </c>
      <c r="G18" s="289">
        <v>6.705834610735817</v>
      </c>
      <c r="H18" s="92"/>
      <c r="I18" s="416" t="s">
        <v>408</v>
      </c>
      <c r="J18" s="291"/>
      <c r="K18" s="65"/>
      <c r="L18" s="279">
        <v>1314705266</v>
      </c>
      <c r="M18" s="40">
        <v>9.371822681168505</v>
      </c>
      <c r="N18" s="289">
        <v>2.4053010635246785</v>
      </c>
    </row>
    <row r="19" spans="1:14" s="94" customFormat="1" ht="18" customHeight="1">
      <c r="A19" s="228" t="s">
        <v>409</v>
      </c>
      <c r="B19" s="6"/>
      <c r="C19" s="265"/>
      <c r="D19" s="74"/>
      <c r="E19" s="278">
        <v>319412594</v>
      </c>
      <c r="F19" s="40">
        <v>2.276919603591264</v>
      </c>
      <c r="G19" s="289">
        <v>1.7212026543970582</v>
      </c>
      <c r="H19" s="40"/>
      <c r="I19" s="416" t="s">
        <v>410</v>
      </c>
      <c r="J19" s="289"/>
      <c r="K19" s="65"/>
      <c r="L19" s="279">
        <v>1309112601</v>
      </c>
      <c r="M19" s="40">
        <v>9.331955597609431</v>
      </c>
      <c r="N19" s="289">
        <v>2.7043298409869188</v>
      </c>
    </row>
    <row r="20" spans="1:14" s="94" customFormat="1" ht="18" customHeight="1">
      <c r="A20" s="247" t="s">
        <v>411</v>
      </c>
      <c r="B20" s="6"/>
      <c r="C20" s="265"/>
      <c r="D20" s="14"/>
      <c r="E20" s="278">
        <v>164039088</v>
      </c>
      <c r="F20" s="40">
        <v>1.169345925109116</v>
      </c>
      <c r="G20" s="289">
        <v>6.0137335596773145</v>
      </c>
      <c r="H20" s="40"/>
      <c r="I20" s="416" t="s">
        <v>412</v>
      </c>
      <c r="J20" s="289"/>
      <c r="K20" s="65"/>
      <c r="L20" s="279">
        <v>357024340</v>
      </c>
      <c r="M20" s="40">
        <v>2.545033395600026</v>
      </c>
      <c r="N20" s="289">
        <v>-1.3521539707545216</v>
      </c>
    </row>
    <row r="21" spans="1:14" s="94" customFormat="1" ht="18" customHeight="1">
      <c r="A21" s="228" t="s">
        <v>413</v>
      </c>
      <c r="B21" s="6"/>
      <c r="C21" s="265"/>
      <c r="D21" s="14"/>
      <c r="E21" s="278">
        <v>99883096</v>
      </c>
      <c r="F21" s="40">
        <v>0.7120125618772195</v>
      </c>
      <c r="G21" s="289">
        <v>1.7878686725280035</v>
      </c>
      <c r="H21" s="40"/>
      <c r="I21" s="416" t="s">
        <v>414</v>
      </c>
      <c r="J21" s="289"/>
      <c r="K21" s="65"/>
      <c r="L21" s="279">
        <v>457142374</v>
      </c>
      <c r="M21" s="40">
        <v>3.2587207033948364</v>
      </c>
      <c r="N21" s="289">
        <v>1.1399224688221965</v>
      </c>
    </row>
    <row r="22" spans="1:14" s="94" customFormat="1" ht="18" customHeight="1">
      <c r="A22" s="228" t="s">
        <v>415</v>
      </c>
      <c r="B22" s="110"/>
      <c r="C22" s="246"/>
      <c r="D22" s="138"/>
      <c r="E22" s="278">
        <v>158420341</v>
      </c>
      <c r="F22" s="115">
        <v>1.1292929170805108</v>
      </c>
      <c r="G22" s="259">
        <v>6.495401518696986</v>
      </c>
      <c r="H22" s="115"/>
      <c r="I22" s="414" t="s">
        <v>416</v>
      </c>
      <c r="J22" s="259"/>
      <c r="K22" s="65"/>
      <c r="L22" s="279">
        <v>463445188</v>
      </c>
      <c r="M22" s="115">
        <v>3.303650055035835</v>
      </c>
      <c r="N22" s="259">
        <v>2.577709087663327</v>
      </c>
    </row>
    <row r="23" spans="1:14" s="94" customFormat="1" ht="18" customHeight="1">
      <c r="A23" s="228" t="s">
        <v>417</v>
      </c>
      <c r="B23" s="6"/>
      <c r="C23" s="265"/>
      <c r="D23" s="14"/>
      <c r="E23" s="278">
        <v>182145650</v>
      </c>
      <c r="F23" s="40">
        <v>1.2984178112710016</v>
      </c>
      <c r="G23" s="289">
        <v>3.436673704238591</v>
      </c>
      <c r="H23" s="40"/>
      <c r="I23" s="416" t="s">
        <v>418</v>
      </c>
      <c r="J23" s="289"/>
      <c r="K23" s="65"/>
      <c r="L23" s="279">
        <v>123632580</v>
      </c>
      <c r="M23" s="40">
        <v>0.8813097865657896</v>
      </c>
      <c r="N23" s="289">
        <v>-9.680991855153165</v>
      </c>
    </row>
    <row r="24" spans="1:14" s="94" customFormat="1" ht="18" customHeight="1">
      <c r="A24" s="228" t="s">
        <v>419</v>
      </c>
      <c r="B24" s="72"/>
      <c r="C24" s="268"/>
      <c r="D24" s="74"/>
      <c r="E24" s="278">
        <v>257967235</v>
      </c>
      <c r="F24" s="40">
        <v>1.8389088767606154</v>
      </c>
      <c r="G24" s="289">
        <v>-0.11183087698876104</v>
      </c>
      <c r="H24" s="92"/>
      <c r="I24" s="417" t="s">
        <v>279</v>
      </c>
      <c r="J24" s="291"/>
      <c r="K24" s="65"/>
      <c r="L24" s="276">
        <v>431917191</v>
      </c>
      <c r="M24" s="92">
        <v>3.078904018781339</v>
      </c>
      <c r="N24" s="291">
        <v>-2.1740400466280785</v>
      </c>
    </row>
    <row r="25" spans="1:14" s="94" customFormat="1" ht="18" customHeight="1">
      <c r="A25" s="247" t="s">
        <v>420</v>
      </c>
      <c r="B25" s="6"/>
      <c r="C25" s="265"/>
      <c r="D25" s="14"/>
      <c r="E25" s="278">
        <v>100300392</v>
      </c>
      <c r="F25" s="40">
        <v>0.714987239334365</v>
      </c>
      <c r="G25" s="289">
        <v>1.276888568039758</v>
      </c>
      <c r="H25" s="40"/>
      <c r="I25" s="288"/>
      <c r="J25" s="289"/>
      <c r="K25" s="65"/>
      <c r="L25" s="278"/>
      <c r="M25" s="40"/>
      <c r="N25" s="289"/>
    </row>
    <row r="26" spans="1:14" s="94" customFormat="1" ht="18" customHeight="1">
      <c r="A26" s="228" t="s">
        <v>421</v>
      </c>
      <c r="B26" s="72"/>
      <c r="C26" s="268"/>
      <c r="D26" s="74"/>
      <c r="E26" s="278">
        <v>404396694</v>
      </c>
      <c r="F26" s="40">
        <v>2.882725282260153</v>
      </c>
      <c r="G26" s="289">
        <v>0.2916288149887203</v>
      </c>
      <c r="H26" s="92"/>
      <c r="I26" s="417"/>
      <c r="J26" s="291"/>
      <c r="K26" s="65"/>
      <c r="L26" s="281"/>
      <c r="M26" s="92"/>
      <c r="N26" s="291"/>
    </row>
    <row r="27" spans="1:14" s="94" customFormat="1" ht="18" customHeight="1">
      <c r="A27" s="418" t="s">
        <v>422</v>
      </c>
      <c r="B27" s="271"/>
      <c r="C27" s="272"/>
      <c r="D27" s="14"/>
      <c r="E27" s="282">
        <v>496112434</v>
      </c>
      <c r="F27" s="283">
        <v>3.5365171811602933</v>
      </c>
      <c r="G27" s="293">
        <v>3.114692978521205</v>
      </c>
      <c r="H27" s="40"/>
      <c r="I27" s="292"/>
      <c r="J27" s="293"/>
      <c r="K27" s="65"/>
      <c r="L27" s="282"/>
      <c r="M27" s="283"/>
      <c r="N27" s="293"/>
    </row>
    <row r="28" spans="1:14" ht="10.5" customHeight="1">
      <c r="A28" s="14" t="s">
        <v>382</v>
      </c>
      <c r="B28" s="21"/>
      <c r="C28" s="21"/>
      <c r="D28" s="355"/>
      <c r="E28" s="72"/>
      <c r="F28" s="72"/>
      <c r="G28" s="72"/>
      <c r="H28" s="72"/>
      <c r="I28" s="72"/>
      <c r="J28" s="72"/>
      <c r="L28" s="72"/>
      <c r="M28" s="72"/>
      <c r="N28" s="72"/>
    </row>
    <row r="29" spans="1:14" s="26" customFormat="1" ht="12" customHeight="1">
      <c r="A29" s="642" t="s">
        <v>744</v>
      </c>
      <c r="B29" s="14" t="s">
        <v>750</v>
      </c>
      <c r="C29" s="14"/>
      <c r="D29" s="9"/>
      <c r="E29" s="9"/>
      <c r="F29" s="9"/>
      <c r="G29" s="466"/>
      <c r="H29" s="466"/>
      <c r="I29" s="466"/>
      <c r="J29" s="466"/>
      <c r="L29" s="9"/>
      <c r="M29" s="9"/>
      <c r="N29" s="466"/>
    </row>
    <row r="30" spans="1:8" s="26" customFormat="1" ht="12" customHeight="1">
      <c r="A30" s="642"/>
      <c r="B30" s="14" t="s">
        <v>751</v>
      </c>
      <c r="C30" s="9"/>
      <c r="D30" s="9"/>
      <c r="H30" s="467"/>
    </row>
    <row r="31" spans="1:8" s="26" customFormat="1" ht="12" customHeight="1">
      <c r="A31" s="642"/>
      <c r="B31" s="642" t="s">
        <v>753</v>
      </c>
      <c r="C31" s="9"/>
      <c r="D31" s="9"/>
      <c r="H31" s="467"/>
    </row>
    <row r="32" spans="1:14" s="26" customFormat="1" ht="12" customHeight="1">
      <c r="A32" s="642"/>
      <c r="B32" s="642" t="s">
        <v>752</v>
      </c>
      <c r="C32" s="9"/>
      <c r="D32" s="9"/>
      <c r="E32" s="9"/>
      <c r="F32" s="9"/>
      <c r="G32" s="9"/>
      <c r="H32" s="9"/>
      <c r="I32" s="9"/>
      <c r="J32" s="9"/>
      <c r="L32" s="9"/>
      <c r="M32" s="9"/>
      <c r="N32" s="9"/>
    </row>
    <row r="33" ht="20.25" customHeight="1">
      <c r="G33" s="555"/>
    </row>
    <row r="34" spans="1:15" ht="12.75">
      <c r="A34" s="64" t="str">
        <f>A1</f>
        <v>Boletim Estatístico da Previdência Social - Vol. 14 Nº 11</v>
      </c>
      <c r="B34" s="18"/>
      <c r="C34" s="18"/>
      <c r="D34" s="18"/>
      <c r="E34" s="18"/>
      <c r="F34" s="18"/>
      <c r="G34" s="18"/>
      <c r="H34" s="18"/>
      <c r="I34" s="18"/>
      <c r="J34" s="18"/>
      <c r="K34" s="18"/>
      <c r="L34" s="18"/>
      <c r="M34" s="18"/>
      <c r="N34" s="412" t="str">
        <f>N1</f>
        <v>Novembro/2009</v>
      </c>
      <c r="O34" s="18"/>
    </row>
    <row r="35" spans="1:15" ht="12.75">
      <c r="A35" s="107"/>
      <c r="B35" s="107"/>
      <c r="C35" s="107"/>
      <c r="D35" s="107"/>
      <c r="E35" s="107"/>
      <c r="F35" s="107"/>
      <c r="G35" s="107"/>
      <c r="H35" s="107"/>
      <c r="I35" s="107"/>
      <c r="J35" s="107"/>
      <c r="K35" s="107"/>
      <c r="L35" s="107"/>
      <c r="M35" s="107"/>
      <c r="N35" s="107"/>
      <c r="O35" s="107"/>
    </row>
    <row r="36" spans="1:17" ht="12.75">
      <c r="A36" s="107"/>
      <c r="B36" s="107"/>
      <c r="C36" s="107"/>
      <c r="D36" s="107"/>
      <c r="E36" s="107"/>
      <c r="F36" s="107"/>
      <c r="G36" s="107"/>
      <c r="H36" s="107"/>
      <c r="I36" s="107"/>
      <c r="J36" s="107"/>
      <c r="K36" s="107"/>
      <c r="L36" s="107"/>
      <c r="M36" s="107"/>
      <c r="N36" s="107"/>
      <c r="O36" s="107"/>
      <c r="P36" s="18"/>
      <c r="Q36" s="51">
        <f>SUM(Q37:Q40)</f>
        <v>14028277217</v>
      </c>
    </row>
    <row r="37" spans="1:17" ht="12.75">
      <c r="A37" s="107"/>
      <c r="B37" s="107"/>
      <c r="C37" s="107"/>
      <c r="D37" s="107"/>
      <c r="E37" s="107"/>
      <c r="F37" s="107"/>
      <c r="G37" s="107"/>
      <c r="H37" s="107"/>
      <c r="I37" s="107"/>
      <c r="J37" s="107"/>
      <c r="K37" s="107"/>
      <c r="L37" s="107"/>
      <c r="M37" s="107"/>
      <c r="N37" s="107"/>
      <c r="O37" s="107"/>
      <c r="P37" s="6" t="s">
        <v>389</v>
      </c>
      <c r="Q37" s="51">
        <f>E9</f>
        <v>229055765</v>
      </c>
    </row>
    <row r="38" spans="1:17" ht="12.75">
      <c r="A38" s="107"/>
      <c r="B38" s="107"/>
      <c r="C38" s="107"/>
      <c r="D38" s="107"/>
      <c r="E38" s="107"/>
      <c r="F38" s="107"/>
      <c r="G38" s="107"/>
      <c r="H38" s="107"/>
      <c r="I38" s="107"/>
      <c r="J38" s="107"/>
      <c r="K38" s="107"/>
      <c r="L38" s="107"/>
      <c r="M38" s="107"/>
      <c r="N38" s="107"/>
      <c r="O38" s="107"/>
      <c r="P38" s="6" t="s">
        <v>391</v>
      </c>
      <c r="Q38" s="51">
        <f>E10</f>
        <v>4687210451</v>
      </c>
    </row>
    <row r="39" spans="1:17" ht="12.75">
      <c r="A39" s="107"/>
      <c r="B39" s="107"/>
      <c r="C39" s="107"/>
      <c r="D39" s="107"/>
      <c r="E39" s="107"/>
      <c r="F39" s="107"/>
      <c r="G39" s="107"/>
      <c r="H39" s="107"/>
      <c r="I39" s="107"/>
      <c r="J39" s="107"/>
      <c r="K39" s="107"/>
      <c r="L39" s="107"/>
      <c r="M39" s="107"/>
      <c r="N39" s="107"/>
      <c r="O39" s="107"/>
      <c r="P39" s="419" t="s">
        <v>388</v>
      </c>
      <c r="Q39" s="51">
        <f>L8</f>
        <v>8680093810</v>
      </c>
    </row>
    <row r="40" spans="1:17" ht="12.75">
      <c r="A40" s="107"/>
      <c r="B40" s="107"/>
      <c r="C40" s="107"/>
      <c r="D40" s="107"/>
      <c r="E40" s="107"/>
      <c r="F40" s="107"/>
      <c r="G40" s="107"/>
      <c r="H40" s="107"/>
      <c r="I40" s="107"/>
      <c r="J40" s="107"/>
      <c r="K40" s="107"/>
      <c r="L40" s="107"/>
      <c r="M40" s="107"/>
      <c r="N40" s="107"/>
      <c r="O40" s="107"/>
      <c r="P40" s="420" t="s">
        <v>279</v>
      </c>
      <c r="Q40" s="51">
        <f>L24</f>
        <v>431917191</v>
      </c>
    </row>
    <row r="41" spans="1:17" ht="12.75">
      <c r="A41" s="107"/>
      <c r="B41" s="107"/>
      <c r="C41" s="107"/>
      <c r="D41" s="107"/>
      <c r="E41" s="107"/>
      <c r="F41" s="107"/>
      <c r="G41" s="107"/>
      <c r="H41" s="107"/>
      <c r="I41" s="107"/>
      <c r="J41" s="107"/>
      <c r="K41" s="107"/>
      <c r="L41" s="107"/>
      <c r="M41" s="107"/>
      <c r="N41" s="107"/>
      <c r="O41" s="107"/>
      <c r="P41" s="107"/>
      <c r="Q41" s="107"/>
    </row>
    <row r="42" spans="1:17" ht="12.75">
      <c r="A42" s="107"/>
      <c r="B42" s="107"/>
      <c r="C42" s="107"/>
      <c r="D42" s="107"/>
      <c r="E42" s="107"/>
      <c r="F42" s="107"/>
      <c r="G42" s="107"/>
      <c r="H42" s="107"/>
      <c r="I42" s="107"/>
      <c r="J42" s="107"/>
      <c r="K42" s="107"/>
      <c r="L42" s="107"/>
      <c r="M42" s="107"/>
      <c r="N42" s="107"/>
      <c r="O42" s="107"/>
      <c r="P42" s="6" t="s">
        <v>391</v>
      </c>
      <c r="Q42" s="51">
        <f>SUM(Q43:Q46)</f>
        <v>4687210451</v>
      </c>
    </row>
    <row r="43" spans="1:17" ht="12.75">
      <c r="A43" s="107"/>
      <c r="B43" s="107"/>
      <c r="C43" s="107"/>
      <c r="D43" s="107"/>
      <c r="E43" s="107"/>
      <c r="F43" s="107"/>
      <c r="G43" s="107"/>
      <c r="H43" s="107"/>
      <c r="I43" s="107"/>
      <c r="J43" s="107"/>
      <c r="K43" s="107"/>
      <c r="L43" s="107"/>
      <c r="M43" s="107"/>
      <c r="N43" s="107"/>
      <c r="O43" s="107"/>
      <c r="P43" s="6" t="s">
        <v>393</v>
      </c>
      <c r="Q43" s="51">
        <f>E11</f>
        <v>158772299</v>
      </c>
    </row>
    <row r="44" spans="1:17" ht="12.75">
      <c r="A44" s="107"/>
      <c r="B44" s="107"/>
      <c r="C44" s="107"/>
      <c r="D44" s="107"/>
      <c r="E44" s="107"/>
      <c r="F44" s="107"/>
      <c r="G44" s="107"/>
      <c r="H44" s="107"/>
      <c r="I44" s="107"/>
      <c r="J44" s="107"/>
      <c r="K44" s="107"/>
      <c r="L44" s="107"/>
      <c r="M44" s="107"/>
      <c r="N44" s="107"/>
      <c r="O44" s="107"/>
      <c r="P44" s="6" t="s">
        <v>395</v>
      </c>
      <c r="Q44" s="51">
        <f>E12</f>
        <v>1073208060</v>
      </c>
    </row>
    <row r="45" spans="1:17" ht="12.75">
      <c r="A45" s="107"/>
      <c r="B45" s="107"/>
      <c r="C45" s="107"/>
      <c r="D45" s="107"/>
      <c r="E45" s="107"/>
      <c r="F45" s="107"/>
      <c r="G45" s="107"/>
      <c r="H45" s="107"/>
      <c r="I45" s="107"/>
      <c r="J45" s="107"/>
      <c r="K45" s="107"/>
      <c r="L45" s="107"/>
      <c r="M45" s="107"/>
      <c r="N45" s="107"/>
      <c r="O45" s="107"/>
      <c r="P45" s="6" t="s">
        <v>423</v>
      </c>
      <c r="Q45" s="51">
        <f>E13</f>
        <v>334886141</v>
      </c>
    </row>
    <row r="46" spans="1:17" ht="12.75">
      <c r="A46" s="107"/>
      <c r="B46" s="107"/>
      <c r="C46" s="107"/>
      <c r="D46" s="107"/>
      <c r="E46" s="107"/>
      <c r="F46" s="107"/>
      <c r="G46" s="107"/>
      <c r="H46" s="107"/>
      <c r="I46" s="107"/>
      <c r="J46" s="107"/>
      <c r="K46" s="107"/>
      <c r="L46" s="107"/>
      <c r="M46" s="107"/>
      <c r="N46" s="107"/>
      <c r="O46" s="107"/>
      <c r="P46" s="6" t="s">
        <v>399</v>
      </c>
      <c r="Q46" s="51">
        <f>E14</f>
        <v>3120343951</v>
      </c>
    </row>
    <row r="47" spans="1:17" ht="12.75">
      <c r="A47" s="107"/>
      <c r="B47" s="107"/>
      <c r="C47" s="107"/>
      <c r="D47" s="107"/>
      <c r="E47" s="107"/>
      <c r="F47" s="107"/>
      <c r="G47" s="107"/>
      <c r="H47" s="107"/>
      <c r="I47" s="107"/>
      <c r="J47" s="107"/>
      <c r="K47" s="107"/>
      <c r="L47" s="107"/>
      <c r="M47" s="107"/>
      <c r="N47" s="107"/>
      <c r="O47" s="107"/>
      <c r="P47" s="107"/>
      <c r="Q47" s="107"/>
    </row>
    <row r="48" spans="1:21" ht="12.75">
      <c r="A48" s="107"/>
      <c r="B48" s="107"/>
      <c r="C48" s="107"/>
      <c r="D48" s="107"/>
      <c r="E48" s="107"/>
      <c r="F48" s="107"/>
      <c r="G48" s="107"/>
      <c r="H48" s="107"/>
      <c r="I48" s="107"/>
      <c r="J48" s="107"/>
      <c r="K48" s="107"/>
      <c r="L48" s="107"/>
      <c r="M48" s="107"/>
      <c r="N48" s="107"/>
      <c r="O48" s="107"/>
      <c r="P48" s="421" t="s">
        <v>749</v>
      </c>
      <c r="Q48" s="51">
        <f>SUM(Q49:Q63)</f>
        <v>8680093.81</v>
      </c>
      <c r="T48" s="421"/>
      <c r="U48" s="51"/>
    </row>
    <row r="49" spans="1:17" ht="12.75">
      <c r="A49" s="107"/>
      <c r="B49" s="107"/>
      <c r="C49" s="107"/>
      <c r="D49" s="107"/>
      <c r="E49" s="107"/>
      <c r="F49" s="107"/>
      <c r="G49" s="107"/>
      <c r="H49" s="107"/>
      <c r="I49" s="107"/>
      <c r="J49" s="107"/>
      <c r="K49" s="107"/>
      <c r="L49" s="107"/>
      <c r="M49" s="107"/>
      <c r="N49" s="107"/>
      <c r="O49" s="107"/>
      <c r="P49" s="420" t="s">
        <v>713</v>
      </c>
      <c r="Q49" s="51">
        <f>$L$18/1000</f>
        <v>1314705.266</v>
      </c>
    </row>
    <row r="50" spans="1:17" ht="12.75">
      <c r="A50" s="107"/>
      <c r="B50" s="107"/>
      <c r="C50" s="107"/>
      <c r="D50" s="107"/>
      <c r="E50" s="107"/>
      <c r="F50" s="107"/>
      <c r="G50" s="107"/>
      <c r="H50" s="107"/>
      <c r="I50" s="107"/>
      <c r="J50" s="107"/>
      <c r="K50" s="107"/>
      <c r="L50" s="107"/>
      <c r="M50" s="107"/>
      <c r="N50" s="107"/>
      <c r="O50" s="107"/>
      <c r="P50" s="420" t="s">
        <v>714</v>
      </c>
      <c r="Q50" s="51">
        <f>$L$19/1000</f>
        <v>1309112.601</v>
      </c>
    </row>
    <row r="51" spans="1:17" ht="12.75">
      <c r="A51" s="107"/>
      <c r="B51" s="107"/>
      <c r="C51" s="107"/>
      <c r="D51" s="107"/>
      <c r="E51" s="107"/>
      <c r="F51" s="107"/>
      <c r="G51" s="107"/>
      <c r="H51" s="107"/>
      <c r="I51" s="107"/>
      <c r="J51" s="107"/>
      <c r="K51" s="107"/>
      <c r="L51" s="107"/>
      <c r="M51" s="107"/>
      <c r="N51" s="107"/>
      <c r="O51" s="107"/>
      <c r="P51" s="420" t="s">
        <v>715</v>
      </c>
      <c r="Q51" s="51">
        <f>$L$11/1000</f>
        <v>1007031.948</v>
      </c>
    </row>
    <row r="52" spans="1:17" ht="12.75">
      <c r="A52" s="107"/>
      <c r="B52" s="107"/>
      <c r="C52" s="107"/>
      <c r="D52" s="107"/>
      <c r="E52" s="107"/>
      <c r="F52" s="107"/>
      <c r="G52" s="107"/>
      <c r="H52" s="107"/>
      <c r="I52" s="107"/>
      <c r="J52" s="107"/>
      <c r="K52" s="107"/>
      <c r="L52" s="107"/>
      <c r="M52" s="107"/>
      <c r="N52" s="107"/>
      <c r="O52" s="107"/>
      <c r="P52" s="420" t="s">
        <v>430</v>
      </c>
      <c r="Q52" s="51">
        <f>$L$15/1000</f>
        <v>999455.009</v>
      </c>
    </row>
    <row r="53" spans="1:17" ht="12.75">
      <c r="A53" s="107"/>
      <c r="B53" s="107"/>
      <c r="C53" s="107"/>
      <c r="D53" s="107"/>
      <c r="E53" s="107"/>
      <c r="F53" s="107"/>
      <c r="G53" s="107"/>
      <c r="H53" s="107"/>
      <c r="I53" s="107"/>
      <c r="J53" s="107"/>
      <c r="K53" s="107"/>
      <c r="L53" s="107"/>
      <c r="M53" s="107"/>
      <c r="N53" s="107"/>
      <c r="O53" s="107"/>
      <c r="P53" s="420" t="s">
        <v>716</v>
      </c>
      <c r="Q53" s="51">
        <f>$L$13/1000</f>
        <v>772528.778</v>
      </c>
    </row>
    <row r="54" spans="1:17" ht="12.75">
      <c r="A54" s="107"/>
      <c r="B54" s="107"/>
      <c r="C54" s="107"/>
      <c r="D54" s="107"/>
      <c r="E54" s="107"/>
      <c r="F54" s="107"/>
      <c r="G54" s="107"/>
      <c r="H54" s="107"/>
      <c r="I54" s="107"/>
      <c r="J54" s="107"/>
      <c r="K54" s="107"/>
      <c r="L54" s="107"/>
      <c r="M54" s="107"/>
      <c r="N54" s="107"/>
      <c r="O54" s="107"/>
      <c r="P54" s="420" t="s">
        <v>717</v>
      </c>
      <c r="Q54" s="51">
        <f>$L$10/1000</f>
        <v>667324.593</v>
      </c>
    </row>
    <row r="55" spans="1:17" ht="12.75">
      <c r="A55" s="107"/>
      <c r="B55" s="107"/>
      <c r="C55" s="107"/>
      <c r="D55" s="107"/>
      <c r="E55" s="107"/>
      <c r="F55" s="107"/>
      <c r="G55" s="107"/>
      <c r="H55" s="107"/>
      <c r="I55" s="107"/>
      <c r="J55" s="107"/>
      <c r="K55" s="107"/>
      <c r="L55" s="107"/>
      <c r="M55" s="107"/>
      <c r="N55" s="107"/>
      <c r="O55" s="107"/>
      <c r="P55" s="419" t="s">
        <v>718</v>
      </c>
      <c r="Q55" s="51">
        <f>$L$22/1000</f>
        <v>463445.188</v>
      </c>
    </row>
    <row r="56" spans="1:17" ht="12.75">
      <c r="A56" s="107"/>
      <c r="B56" s="107"/>
      <c r="C56" s="107"/>
      <c r="D56" s="107"/>
      <c r="E56" s="107"/>
      <c r="F56" s="107"/>
      <c r="G56" s="107"/>
      <c r="H56" s="107"/>
      <c r="I56" s="107"/>
      <c r="J56" s="107"/>
      <c r="K56" s="107"/>
      <c r="L56" s="107"/>
      <c r="M56" s="107"/>
      <c r="N56" s="107"/>
      <c r="O56" s="107"/>
      <c r="P56" s="420" t="s">
        <v>719</v>
      </c>
      <c r="Q56" s="51">
        <f>$L$21/1000</f>
        <v>457142.374</v>
      </c>
    </row>
    <row r="57" spans="1:17" ht="12.75">
      <c r="A57" s="107"/>
      <c r="B57" s="107"/>
      <c r="C57" s="107"/>
      <c r="D57" s="107"/>
      <c r="E57" s="107"/>
      <c r="F57" s="107"/>
      <c r="G57" s="107"/>
      <c r="H57" s="107"/>
      <c r="I57" s="107"/>
      <c r="J57" s="107"/>
      <c r="K57" s="107"/>
      <c r="L57" s="107"/>
      <c r="M57" s="107"/>
      <c r="N57" s="107"/>
      <c r="O57" s="107"/>
      <c r="P57" s="420" t="s">
        <v>720</v>
      </c>
      <c r="Q57" s="51">
        <f>$L$20/1000</f>
        <v>357024.34</v>
      </c>
    </row>
    <row r="58" spans="1:17" ht="12.75">
      <c r="A58" s="107"/>
      <c r="B58" s="107"/>
      <c r="C58" s="107"/>
      <c r="D58" s="107"/>
      <c r="E58" s="107"/>
      <c r="F58" s="107"/>
      <c r="G58" s="107"/>
      <c r="H58" s="107"/>
      <c r="I58" s="107"/>
      <c r="J58" s="107"/>
      <c r="K58" s="107"/>
      <c r="L58" s="107"/>
      <c r="M58" s="107"/>
      <c r="N58" s="107"/>
      <c r="O58" s="107"/>
      <c r="P58" s="419" t="s">
        <v>721</v>
      </c>
      <c r="Q58" s="51">
        <f>$L$9/1000</f>
        <v>348843.37</v>
      </c>
    </row>
    <row r="59" spans="1:17" ht="12.75">
      <c r="A59" s="107"/>
      <c r="B59" s="107"/>
      <c r="C59" s="107"/>
      <c r="D59" s="107"/>
      <c r="E59" s="107"/>
      <c r="F59" s="107"/>
      <c r="G59" s="107"/>
      <c r="H59" s="107"/>
      <c r="I59" s="107"/>
      <c r="J59" s="107"/>
      <c r="K59" s="107"/>
      <c r="L59" s="107"/>
      <c r="M59" s="107"/>
      <c r="N59" s="107"/>
      <c r="O59" s="107"/>
      <c r="P59" s="419" t="s">
        <v>722</v>
      </c>
      <c r="Q59" s="51">
        <f>$L$17/1000</f>
        <v>245626.613</v>
      </c>
    </row>
    <row r="60" spans="1:17" ht="12.75">
      <c r="A60" s="107"/>
      <c r="B60" s="107"/>
      <c r="C60" s="107"/>
      <c r="D60" s="107"/>
      <c r="E60" s="107"/>
      <c r="F60" s="107"/>
      <c r="G60" s="107"/>
      <c r="H60" s="107"/>
      <c r="I60" s="107"/>
      <c r="J60" s="107"/>
      <c r="K60" s="107"/>
      <c r="L60" s="107"/>
      <c r="M60" s="107"/>
      <c r="N60" s="107"/>
      <c r="O60" s="107"/>
      <c r="P60" s="420" t="s">
        <v>724</v>
      </c>
      <c r="Q60" s="51">
        <f>$L$16/1000</f>
        <v>227421.99</v>
      </c>
    </row>
    <row r="61" spans="1:17" ht="12.75">
      <c r="A61" s="107"/>
      <c r="B61" s="107"/>
      <c r="C61" s="107"/>
      <c r="D61" s="107"/>
      <c r="E61" s="107"/>
      <c r="F61" s="107"/>
      <c r="G61" s="107"/>
      <c r="H61" s="107"/>
      <c r="I61" s="107"/>
      <c r="J61" s="107"/>
      <c r="K61" s="107"/>
      <c r="L61" s="107"/>
      <c r="M61" s="107"/>
      <c r="N61" s="107"/>
      <c r="O61" s="107"/>
      <c r="P61" s="420" t="s">
        <v>723</v>
      </c>
      <c r="Q61" s="51">
        <f>$L$14/1000</f>
        <v>219622.391</v>
      </c>
    </row>
    <row r="62" spans="1:17" ht="12.75">
      <c r="A62" s="107"/>
      <c r="B62" s="107"/>
      <c r="C62" s="107"/>
      <c r="D62" s="107"/>
      <c r="E62" s="107"/>
      <c r="F62" s="107"/>
      <c r="G62" s="107"/>
      <c r="H62" s="107"/>
      <c r="I62" s="107"/>
      <c r="J62" s="107"/>
      <c r="K62" s="107"/>
      <c r="L62" s="107"/>
      <c r="M62" s="107"/>
      <c r="N62" s="107"/>
      <c r="O62" s="107"/>
      <c r="P62" s="420" t="s">
        <v>725</v>
      </c>
      <c r="Q62" s="51">
        <f>$L$12/1000</f>
        <v>167176.769</v>
      </c>
    </row>
    <row r="63" spans="1:17" ht="12.75">
      <c r="A63" s="107"/>
      <c r="B63" s="107"/>
      <c r="C63" s="107"/>
      <c r="D63" s="107"/>
      <c r="E63" s="107"/>
      <c r="F63" s="107"/>
      <c r="G63" s="107"/>
      <c r="H63" s="107"/>
      <c r="I63" s="107"/>
      <c r="J63" s="107"/>
      <c r="K63" s="107"/>
      <c r="L63" s="107"/>
      <c r="M63" s="107"/>
      <c r="N63" s="107"/>
      <c r="O63" s="107"/>
      <c r="P63" s="420" t="s">
        <v>726</v>
      </c>
      <c r="Q63" s="51">
        <f>$L$23/1000</f>
        <v>123632.58</v>
      </c>
    </row>
    <row r="64" spans="1:15" ht="12.75">
      <c r="A64" s="107"/>
      <c r="B64" s="107"/>
      <c r="C64" s="107"/>
      <c r="D64" s="107"/>
      <c r="E64" s="107"/>
      <c r="F64" s="107"/>
      <c r="G64" s="107"/>
      <c r="H64" s="107"/>
      <c r="I64" s="107"/>
      <c r="J64" s="107"/>
      <c r="K64" s="107"/>
      <c r="L64" s="107"/>
      <c r="M64" s="107"/>
      <c r="N64" s="107"/>
      <c r="O64" s="107"/>
    </row>
    <row r="65" spans="1:15" ht="12.75">
      <c r="A65" s="107"/>
      <c r="B65" s="107"/>
      <c r="C65" s="107"/>
      <c r="D65" s="107"/>
      <c r="E65" s="107"/>
      <c r="F65" s="107"/>
      <c r="G65" s="107"/>
      <c r="H65" s="107"/>
      <c r="I65" s="107"/>
      <c r="J65" s="107"/>
      <c r="K65" s="107"/>
      <c r="L65" s="107"/>
      <c r="M65" s="107"/>
      <c r="N65" s="107"/>
      <c r="O65" s="107"/>
    </row>
    <row r="66" spans="1:15" ht="12.75">
      <c r="A66" s="107"/>
      <c r="B66" s="107"/>
      <c r="C66" s="107"/>
      <c r="D66" s="107"/>
      <c r="E66" s="107"/>
      <c r="F66" s="107"/>
      <c r="G66" s="107"/>
      <c r="H66" s="107"/>
      <c r="I66" s="107"/>
      <c r="J66" s="107"/>
      <c r="K66" s="107"/>
      <c r="L66" s="107"/>
      <c r="M66" s="107"/>
      <c r="N66" s="107"/>
      <c r="O66" s="107"/>
    </row>
    <row r="67" spans="1:15" ht="12.75">
      <c r="A67" s="107"/>
      <c r="B67" s="107"/>
      <c r="C67" s="107"/>
      <c r="D67" s="107"/>
      <c r="E67" s="107"/>
      <c r="F67" s="107"/>
      <c r="G67" s="107"/>
      <c r="H67" s="107"/>
      <c r="I67" s="107"/>
      <c r="J67" s="107"/>
      <c r="K67" s="107"/>
      <c r="L67" s="107"/>
      <c r="M67" s="107"/>
      <c r="N67" s="107"/>
      <c r="O67" s="107"/>
    </row>
    <row r="68" spans="1:17" ht="12.75">
      <c r="A68" s="107"/>
      <c r="B68" s="107"/>
      <c r="C68" s="107"/>
      <c r="D68" s="107"/>
      <c r="E68" s="107"/>
      <c r="F68" s="107"/>
      <c r="G68" s="107"/>
      <c r="H68" s="107"/>
      <c r="I68" s="107"/>
      <c r="J68" s="107"/>
      <c r="K68" s="107"/>
      <c r="L68" s="107"/>
      <c r="M68" s="107"/>
      <c r="N68" s="107"/>
      <c r="O68" s="107"/>
      <c r="Q68" s="107"/>
    </row>
    <row r="69" spans="1:17" ht="12.75">
      <c r="A69" s="107"/>
      <c r="B69" s="107"/>
      <c r="C69" s="107"/>
      <c r="D69" s="107"/>
      <c r="E69" s="107"/>
      <c r="F69" s="107"/>
      <c r="G69" s="107"/>
      <c r="H69" s="107"/>
      <c r="I69" s="107"/>
      <c r="J69" s="107"/>
      <c r="K69" s="107"/>
      <c r="L69" s="107"/>
      <c r="M69" s="107"/>
      <c r="N69" s="107"/>
      <c r="O69" s="107"/>
      <c r="Q69" s="107"/>
    </row>
    <row r="70" spans="1:17" ht="12.75">
      <c r="A70" s="107"/>
      <c r="B70" s="107"/>
      <c r="C70" s="107"/>
      <c r="D70" s="107"/>
      <c r="E70" s="107"/>
      <c r="F70" s="107"/>
      <c r="G70" s="107"/>
      <c r="H70" s="107"/>
      <c r="I70" s="107"/>
      <c r="J70" s="107"/>
      <c r="K70" s="107"/>
      <c r="L70" s="107"/>
      <c r="M70" s="107"/>
      <c r="N70" s="107"/>
      <c r="O70" s="107"/>
      <c r="Q70" s="107"/>
    </row>
    <row r="71" spans="1:17" ht="12.75">
      <c r="A71" s="107"/>
      <c r="B71" s="107"/>
      <c r="C71" s="107"/>
      <c r="D71" s="107"/>
      <c r="E71" s="107"/>
      <c r="F71" s="107"/>
      <c r="G71" s="107"/>
      <c r="H71" s="107"/>
      <c r="I71" s="107"/>
      <c r="J71" s="107"/>
      <c r="K71" s="107"/>
      <c r="L71" s="107"/>
      <c r="M71" s="107"/>
      <c r="N71" s="107"/>
      <c r="O71" s="107"/>
      <c r="Q71" s="107"/>
    </row>
    <row r="72" spans="1:17" ht="12.75">
      <c r="A72" s="107"/>
      <c r="B72" s="107"/>
      <c r="C72" s="107"/>
      <c r="D72" s="107"/>
      <c r="E72" s="107"/>
      <c r="F72" s="107"/>
      <c r="G72" s="107"/>
      <c r="H72" s="107"/>
      <c r="I72" s="107"/>
      <c r="J72" s="107"/>
      <c r="K72" s="107"/>
      <c r="L72" s="107"/>
      <c r="M72" s="107"/>
      <c r="N72" s="107"/>
      <c r="O72" s="107"/>
      <c r="Q72" s="107"/>
    </row>
    <row r="74" ht="12.75">
      <c r="P74" s="66">
        <f>TRIM(P65)</f>
      </c>
    </row>
  </sheetData>
  <mergeCells count="9">
    <mergeCell ref="C3:L3"/>
    <mergeCell ref="I5:J6"/>
    <mergeCell ref="L5:L6"/>
    <mergeCell ref="M5:M6"/>
    <mergeCell ref="N5:N6"/>
    <mergeCell ref="A5:C6"/>
    <mergeCell ref="E5:E6"/>
    <mergeCell ref="F5:F6"/>
    <mergeCell ref="G5:G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9"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V88"/>
  <sheetViews>
    <sheetView showGridLines="0" workbookViewId="0" topLeftCell="A9">
      <selection activeCell="E9" sqref="E9:O42"/>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11.421875" style="65" customWidth="1"/>
    <col min="6" max="6" width="6.140625" style="65" customWidth="1"/>
    <col min="7" max="7" width="7.421875" style="65" customWidth="1"/>
    <col min="8" max="8" width="9.7109375" style="65" bestFit="1" customWidth="1"/>
    <col min="9" max="9" width="10.8515625" style="65" bestFit="1" customWidth="1"/>
    <col min="10" max="10" width="11.7109375" style="65" customWidth="1"/>
    <col min="11" max="11" width="10.8515625" style="65" customWidth="1"/>
    <col min="12" max="12" width="13.8515625" style="65" customWidth="1"/>
    <col min="13" max="13" width="12.57421875" style="65" customWidth="1"/>
    <col min="14" max="14" width="10.8515625" style="65" bestFit="1" customWidth="1"/>
    <col min="15" max="16" width="9.28125" style="65" customWidth="1"/>
    <col min="17" max="17" width="15.57421875" style="65" customWidth="1"/>
    <col min="18" max="16384" width="11.421875" style="65" customWidth="1"/>
  </cols>
  <sheetData>
    <row r="1" spans="1:15" s="45" customFormat="1" ht="16.5" customHeight="1">
      <c r="A1" s="64" t="str">
        <f>'01'!A1</f>
        <v>Boletim Estatístico da Previdência Social - Vol. 14 Nº 11</v>
      </c>
      <c r="I1" s="367"/>
      <c r="O1" s="162" t="str">
        <f>'01'!L1</f>
        <v>Novembro/2009</v>
      </c>
    </row>
    <row r="2" spans="4:15" ht="2.25" customHeight="1">
      <c r="D2" s="67"/>
      <c r="E2" s="1"/>
      <c r="F2" s="1"/>
      <c r="G2" s="1"/>
      <c r="H2" s="1"/>
      <c r="I2" s="1"/>
      <c r="J2" s="1"/>
      <c r="K2" s="1"/>
      <c r="L2" s="1"/>
      <c r="M2" s="1"/>
      <c r="N2" s="1"/>
      <c r="O2" s="1"/>
    </row>
    <row r="3" spans="1:15" ht="15" customHeight="1">
      <c r="A3" s="919">
        <v>25</v>
      </c>
      <c r="B3" s="158"/>
      <c r="C3" s="1127" t="s">
        <v>424</v>
      </c>
      <c r="D3" s="1128"/>
      <c r="E3" s="1128"/>
      <c r="F3" s="1128"/>
      <c r="G3" s="1128"/>
      <c r="H3" s="1128"/>
      <c r="I3" s="1128"/>
      <c r="J3" s="1128"/>
      <c r="K3" s="1128"/>
      <c r="L3" s="1128"/>
      <c r="M3" s="1129"/>
      <c r="N3"/>
      <c r="O3"/>
    </row>
    <row r="4" spans="4:15" ht="4.5" customHeight="1">
      <c r="D4" s="69"/>
      <c r="E4" s="1"/>
      <c r="F4" s="1"/>
      <c r="G4" s="69"/>
      <c r="H4" s="69"/>
      <c r="I4" s="69"/>
      <c r="J4" s="69"/>
      <c r="K4" s="69"/>
      <c r="L4" s="69"/>
      <c r="M4" s="69"/>
      <c r="N4" s="69"/>
      <c r="O4" s="69"/>
    </row>
    <row r="5" spans="1:15" ht="15" customHeight="1">
      <c r="A5" s="1179" t="s">
        <v>217</v>
      </c>
      <c r="B5" s="1179"/>
      <c r="C5" s="1179"/>
      <c r="D5" s="579"/>
      <c r="E5" s="1277" t="s">
        <v>425</v>
      </c>
      <c r="F5" s="1278" t="s">
        <v>215</v>
      </c>
      <c r="G5" s="1278" t="s">
        <v>216</v>
      </c>
      <c r="H5" s="1206" t="s">
        <v>426</v>
      </c>
      <c r="I5" s="1166"/>
      <c r="J5" s="1166"/>
      <c r="K5" s="1166"/>
      <c r="L5" s="1166"/>
      <c r="M5" s="1166"/>
      <c r="N5" s="1166"/>
      <c r="O5" s="1167"/>
    </row>
    <row r="6" spans="1:15" ht="15" customHeight="1">
      <c r="A6" s="1179"/>
      <c r="B6" s="1179"/>
      <c r="C6" s="1179"/>
      <c r="D6" s="579"/>
      <c r="E6" s="1283"/>
      <c r="F6" s="1284"/>
      <c r="G6" s="1284"/>
      <c r="H6" s="1149" t="s">
        <v>389</v>
      </c>
      <c r="I6" s="1149" t="s">
        <v>391</v>
      </c>
      <c r="J6" s="1207" t="s">
        <v>388</v>
      </c>
      <c r="K6" s="1186"/>
      <c r="L6" s="1186"/>
      <c r="M6" s="1186"/>
      <c r="N6" s="1254"/>
      <c r="O6" s="1248" t="s">
        <v>427</v>
      </c>
    </row>
    <row r="7" spans="1:15" ht="37.5" customHeight="1">
      <c r="A7" s="1179"/>
      <c r="B7" s="1179"/>
      <c r="C7" s="1179"/>
      <c r="D7" s="573"/>
      <c r="E7" s="1152"/>
      <c r="F7" s="1150"/>
      <c r="G7" s="1150"/>
      <c r="H7" s="1150"/>
      <c r="I7" s="1150"/>
      <c r="J7" s="907" t="s">
        <v>129</v>
      </c>
      <c r="K7" s="907" t="s">
        <v>428</v>
      </c>
      <c r="L7" s="907" t="s">
        <v>429</v>
      </c>
      <c r="M7" s="907" t="s">
        <v>430</v>
      </c>
      <c r="N7" s="1006" t="s">
        <v>151</v>
      </c>
      <c r="O7" s="1249"/>
    </row>
    <row r="8" spans="1:15" ht="4.5" customHeight="1">
      <c r="A8" s="9"/>
      <c r="C8" s="13"/>
      <c r="D8" s="9"/>
      <c r="E8" s="3"/>
      <c r="F8" s="3"/>
      <c r="G8" s="3"/>
      <c r="H8" s="3"/>
      <c r="I8" s="3"/>
      <c r="J8" s="3"/>
      <c r="K8" s="3"/>
      <c r="L8" s="3"/>
      <c r="M8" s="3"/>
      <c r="N8" s="3"/>
      <c r="O8" s="3"/>
    </row>
    <row r="9" spans="1:15" s="58" customFormat="1" ht="11.25" customHeight="1">
      <c r="A9" s="242" t="s">
        <v>56</v>
      </c>
      <c r="B9" s="243"/>
      <c r="C9" s="261"/>
      <c r="D9" s="138"/>
      <c r="E9" s="273">
        <v>14028277217</v>
      </c>
      <c r="F9" s="254">
        <v>100</v>
      </c>
      <c r="G9" s="256">
        <v>2.043663341058699</v>
      </c>
      <c r="H9" s="273">
        <v>229055765</v>
      </c>
      <c r="I9" s="274">
        <v>4687210451</v>
      </c>
      <c r="J9" s="274">
        <v>8680093810</v>
      </c>
      <c r="K9" s="274">
        <v>2023199911</v>
      </c>
      <c r="L9" s="274">
        <v>992151169</v>
      </c>
      <c r="M9" s="274">
        <v>999455009</v>
      </c>
      <c r="N9" s="274">
        <v>4665287721</v>
      </c>
      <c r="O9" s="275">
        <v>431917191</v>
      </c>
    </row>
    <row r="10" spans="1:15" ht="11.25" customHeight="1">
      <c r="A10" s="234" t="s">
        <v>57</v>
      </c>
      <c r="B10" s="72"/>
      <c r="C10" s="268"/>
      <c r="D10" s="14"/>
      <c r="E10" s="281">
        <v>560565247</v>
      </c>
      <c r="F10" s="92">
        <v>3.995966420742568</v>
      </c>
      <c r="G10" s="291">
        <v>2.6579238496194035</v>
      </c>
      <c r="H10" s="281">
        <v>10950675</v>
      </c>
      <c r="I10" s="93">
        <v>183181413</v>
      </c>
      <c r="J10" s="93">
        <v>356260126</v>
      </c>
      <c r="K10" s="93">
        <v>82015559</v>
      </c>
      <c r="L10" s="93">
        <v>31015181</v>
      </c>
      <c r="M10" s="93">
        <v>25726551</v>
      </c>
      <c r="N10" s="93">
        <v>217502835</v>
      </c>
      <c r="O10" s="233">
        <v>10173033</v>
      </c>
    </row>
    <row r="11" spans="1:15" ht="11.25" customHeight="1">
      <c r="A11" s="228" t="s">
        <v>58</v>
      </c>
      <c r="B11" s="6"/>
      <c r="C11" s="265"/>
      <c r="D11" s="14"/>
      <c r="E11" s="278">
        <v>67058894</v>
      </c>
      <c r="F11" s="40">
        <v>0.4780265813305677</v>
      </c>
      <c r="G11" s="289">
        <v>3.576221880545827</v>
      </c>
      <c r="H11" s="278">
        <v>864848</v>
      </c>
      <c r="I11" s="47">
        <v>23741428</v>
      </c>
      <c r="J11" s="47">
        <v>40820154</v>
      </c>
      <c r="K11" s="47">
        <v>12970742</v>
      </c>
      <c r="L11" s="47">
        <v>3331831</v>
      </c>
      <c r="M11" s="47">
        <v>2966306</v>
      </c>
      <c r="N11" s="47">
        <v>21551275</v>
      </c>
      <c r="O11" s="235">
        <v>1632464</v>
      </c>
    </row>
    <row r="12" spans="1:15" ht="11.25" customHeight="1">
      <c r="A12" s="228" t="s">
        <v>59</v>
      </c>
      <c r="B12" s="6"/>
      <c r="C12" s="265"/>
      <c r="D12" s="14"/>
      <c r="E12" s="278">
        <v>26424666</v>
      </c>
      <c r="F12" s="40">
        <v>0.18836715008723653</v>
      </c>
      <c r="G12" s="289">
        <v>-0.033771421085282416</v>
      </c>
      <c r="H12" s="278">
        <v>463165</v>
      </c>
      <c r="I12" s="47">
        <v>6711467</v>
      </c>
      <c r="J12" s="47">
        <v>18929849</v>
      </c>
      <c r="K12" s="47">
        <v>3460017</v>
      </c>
      <c r="L12" s="47">
        <v>787188</v>
      </c>
      <c r="M12" s="47">
        <v>1070201</v>
      </c>
      <c r="N12" s="47">
        <v>13612443</v>
      </c>
      <c r="O12" s="235">
        <v>320185</v>
      </c>
    </row>
    <row r="13" spans="1:15" ht="11.25" customHeight="1">
      <c r="A13" s="228" t="s">
        <v>60</v>
      </c>
      <c r="B13" s="6"/>
      <c r="C13" s="265"/>
      <c r="D13" s="14"/>
      <c r="E13" s="278">
        <v>166603089</v>
      </c>
      <c r="F13" s="40">
        <v>1.1876233012996351</v>
      </c>
      <c r="G13" s="289">
        <v>-3.4605830407946736</v>
      </c>
      <c r="H13" s="278">
        <v>1176300</v>
      </c>
      <c r="I13" s="47">
        <v>74522910</v>
      </c>
      <c r="J13" s="47">
        <v>88612851</v>
      </c>
      <c r="K13" s="47">
        <v>20320966</v>
      </c>
      <c r="L13" s="47">
        <v>12264598</v>
      </c>
      <c r="M13" s="47">
        <v>5385615</v>
      </c>
      <c r="N13" s="47">
        <v>50641672</v>
      </c>
      <c r="O13" s="235">
        <v>2291028</v>
      </c>
    </row>
    <row r="14" spans="1:15" ht="11.25" customHeight="1">
      <c r="A14" s="228" t="s">
        <v>61</v>
      </c>
      <c r="B14" s="6"/>
      <c r="C14" s="265"/>
      <c r="D14" s="14"/>
      <c r="E14" s="278">
        <v>16132157</v>
      </c>
      <c r="F14" s="40">
        <v>0.11499742092671535</v>
      </c>
      <c r="G14" s="289">
        <v>0.4664870427393275</v>
      </c>
      <c r="H14" s="278">
        <v>232038</v>
      </c>
      <c r="I14" s="47">
        <v>3877138</v>
      </c>
      <c r="J14" s="47">
        <v>11786359</v>
      </c>
      <c r="K14" s="47">
        <v>2369015</v>
      </c>
      <c r="L14" s="47">
        <v>462982</v>
      </c>
      <c r="M14" s="47">
        <v>518353</v>
      </c>
      <c r="N14" s="47">
        <v>8436009</v>
      </c>
      <c r="O14" s="235">
        <v>236622</v>
      </c>
    </row>
    <row r="15" spans="1:15" ht="11.25" customHeight="1">
      <c r="A15" s="228" t="s">
        <v>62</v>
      </c>
      <c r="B15" s="6"/>
      <c r="C15" s="265"/>
      <c r="D15" s="14"/>
      <c r="E15" s="278">
        <v>218426876</v>
      </c>
      <c r="F15" s="40">
        <v>1.5570470459145331</v>
      </c>
      <c r="G15" s="289">
        <v>9.135053384932078</v>
      </c>
      <c r="H15" s="278">
        <v>6242773</v>
      </c>
      <c r="I15" s="47">
        <v>60122730</v>
      </c>
      <c r="J15" s="47">
        <v>147424377</v>
      </c>
      <c r="K15" s="47">
        <v>32045991</v>
      </c>
      <c r="L15" s="47">
        <v>11748120</v>
      </c>
      <c r="M15" s="47">
        <v>12681240</v>
      </c>
      <c r="N15" s="47">
        <v>90949026</v>
      </c>
      <c r="O15" s="235">
        <v>4636996</v>
      </c>
    </row>
    <row r="16" spans="1:15" ht="11.25" customHeight="1">
      <c r="A16" s="228" t="s">
        <v>63</v>
      </c>
      <c r="B16" s="6"/>
      <c r="C16" s="265"/>
      <c r="D16" s="14"/>
      <c r="E16" s="278">
        <v>17903176</v>
      </c>
      <c r="F16" s="40">
        <v>0.1276220573849528</v>
      </c>
      <c r="G16" s="289">
        <v>0.05261051309388698</v>
      </c>
      <c r="H16" s="278">
        <v>273290</v>
      </c>
      <c r="I16" s="47">
        <v>3009269</v>
      </c>
      <c r="J16" s="47">
        <v>14180440</v>
      </c>
      <c r="K16" s="47">
        <v>3367170</v>
      </c>
      <c r="L16" s="47">
        <v>1090364</v>
      </c>
      <c r="M16" s="47">
        <v>769223</v>
      </c>
      <c r="N16" s="47">
        <v>8953683</v>
      </c>
      <c r="O16" s="235">
        <v>440177</v>
      </c>
    </row>
    <row r="17" spans="1:15" ht="11.25" customHeight="1">
      <c r="A17" s="228" t="s">
        <v>64</v>
      </c>
      <c r="B17" s="6"/>
      <c r="C17" s="265"/>
      <c r="D17" s="14"/>
      <c r="E17" s="278">
        <v>48016389</v>
      </c>
      <c r="F17" s="40">
        <v>0.34228286379892686</v>
      </c>
      <c r="G17" s="289">
        <v>-0.39052051381446296</v>
      </c>
      <c r="H17" s="278">
        <v>1698261</v>
      </c>
      <c r="I17" s="47">
        <v>11196471</v>
      </c>
      <c r="J17" s="47">
        <v>34506096</v>
      </c>
      <c r="K17" s="47">
        <v>7481658</v>
      </c>
      <c r="L17" s="47">
        <v>1330098</v>
      </c>
      <c r="M17" s="47">
        <v>2335613</v>
      </c>
      <c r="N17" s="47">
        <v>23358727</v>
      </c>
      <c r="O17" s="235">
        <v>615561</v>
      </c>
    </row>
    <row r="18" spans="1:15" ht="11.25" customHeight="1">
      <c r="A18" s="234" t="s">
        <v>65</v>
      </c>
      <c r="B18" s="72"/>
      <c r="C18" s="268"/>
      <c r="D18" s="74"/>
      <c r="E18" s="281">
        <v>1692063954</v>
      </c>
      <c r="F18" s="92">
        <v>12.061808644253855</v>
      </c>
      <c r="G18" s="291">
        <v>4.416226416947722</v>
      </c>
      <c r="H18" s="281">
        <v>33289270</v>
      </c>
      <c r="I18" s="93">
        <v>528796571</v>
      </c>
      <c r="J18" s="93">
        <v>1101219714</v>
      </c>
      <c r="K18" s="93">
        <v>219265831</v>
      </c>
      <c r="L18" s="93">
        <v>92369800</v>
      </c>
      <c r="M18" s="93">
        <v>103343757</v>
      </c>
      <c r="N18" s="93">
        <v>686240326</v>
      </c>
      <c r="O18" s="233">
        <v>28758399</v>
      </c>
    </row>
    <row r="19" spans="1:15" ht="11.25" customHeight="1">
      <c r="A19" s="228" t="s">
        <v>66</v>
      </c>
      <c r="B19" s="6"/>
      <c r="C19" s="265"/>
      <c r="D19" s="14"/>
      <c r="E19" s="278">
        <v>123751768</v>
      </c>
      <c r="F19" s="40">
        <v>0.8821594133457308</v>
      </c>
      <c r="G19" s="289">
        <v>0.36356394512495616</v>
      </c>
      <c r="H19" s="278">
        <v>4661185</v>
      </c>
      <c r="I19" s="47">
        <v>33927804</v>
      </c>
      <c r="J19" s="47">
        <v>81894004</v>
      </c>
      <c r="K19" s="47">
        <v>17453572</v>
      </c>
      <c r="L19" s="47">
        <v>4814135</v>
      </c>
      <c r="M19" s="47">
        <v>9119874</v>
      </c>
      <c r="N19" s="47">
        <v>50506423</v>
      </c>
      <c r="O19" s="235">
        <v>3268775</v>
      </c>
    </row>
    <row r="20" spans="1:15" s="73" customFormat="1" ht="11.25" customHeight="1">
      <c r="A20" s="228" t="s">
        <v>67</v>
      </c>
      <c r="B20" s="6"/>
      <c r="C20" s="265"/>
      <c r="D20" s="14"/>
      <c r="E20" s="278">
        <v>71659765</v>
      </c>
      <c r="F20" s="40">
        <v>0.5108237019522253</v>
      </c>
      <c r="G20" s="289">
        <v>9.737594132722304</v>
      </c>
      <c r="H20" s="278">
        <v>881129</v>
      </c>
      <c r="I20" s="47">
        <v>17991894</v>
      </c>
      <c r="J20" s="47">
        <v>51964696</v>
      </c>
      <c r="K20" s="47">
        <v>11947099</v>
      </c>
      <c r="L20" s="47">
        <v>3559809</v>
      </c>
      <c r="M20" s="47">
        <v>4471551</v>
      </c>
      <c r="N20" s="47">
        <v>31986237</v>
      </c>
      <c r="O20" s="235">
        <v>822046</v>
      </c>
    </row>
    <row r="21" spans="1:15" ht="11.25" customHeight="1">
      <c r="A21" s="228" t="s">
        <v>68</v>
      </c>
      <c r="B21" s="6"/>
      <c r="C21" s="265"/>
      <c r="D21" s="14"/>
      <c r="E21" s="278">
        <v>263114173</v>
      </c>
      <c r="F21" s="40">
        <v>1.875598613642652</v>
      </c>
      <c r="G21" s="289">
        <v>3.718142826869286</v>
      </c>
      <c r="H21" s="278">
        <v>2316666</v>
      </c>
      <c r="I21" s="47">
        <v>78109222</v>
      </c>
      <c r="J21" s="47">
        <v>177692144</v>
      </c>
      <c r="K21" s="47">
        <v>32945768</v>
      </c>
      <c r="L21" s="47">
        <v>13471199</v>
      </c>
      <c r="M21" s="47">
        <v>22128748</v>
      </c>
      <c r="N21" s="47">
        <v>109146429</v>
      </c>
      <c r="O21" s="235">
        <v>4996141</v>
      </c>
    </row>
    <row r="22" spans="1:15" ht="11.25" customHeight="1">
      <c r="A22" s="228" t="s">
        <v>69</v>
      </c>
      <c r="B22" s="6"/>
      <c r="C22" s="265"/>
      <c r="D22" s="14"/>
      <c r="E22" s="278">
        <v>120946817</v>
      </c>
      <c r="F22" s="40">
        <v>0.8621644349416766</v>
      </c>
      <c r="G22" s="289">
        <v>4.727767917782089</v>
      </c>
      <c r="H22" s="278">
        <v>1890002</v>
      </c>
      <c r="I22" s="47">
        <v>37722929</v>
      </c>
      <c r="J22" s="47">
        <v>79733231</v>
      </c>
      <c r="K22" s="47">
        <v>16261355</v>
      </c>
      <c r="L22" s="47">
        <v>5009413</v>
      </c>
      <c r="M22" s="47">
        <v>6196503</v>
      </c>
      <c r="N22" s="47">
        <v>52265960</v>
      </c>
      <c r="O22" s="235">
        <v>1600655</v>
      </c>
    </row>
    <row r="23" spans="1:15" ht="11.25" customHeight="1">
      <c r="A23" s="228" t="s">
        <v>70</v>
      </c>
      <c r="B23" s="6"/>
      <c r="C23" s="265"/>
      <c r="D23" s="14"/>
      <c r="E23" s="278">
        <v>103613802</v>
      </c>
      <c r="F23" s="40">
        <v>0.7386067469099973</v>
      </c>
      <c r="G23" s="289">
        <v>8.742893270914266</v>
      </c>
      <c r="H23" s="278">
        <v>1658089</v>
      </c>
      <c r="I23" s="47">
        <v>27920070</v>
      </c>
      <c r="J23" s="47">
        <v>72465455</v>
      </c>
      <c r="K23" s="47">
        <v>13230515</v>
      </c>
      <c r="L23" s="47">
        <v>4089270</v>
      </c>
      <c r="M23" s="47">
        <v>6207204</v>
      </c>
      <c r="N23" s="47">
        <v>48938466</v>
      </c>
      <c r="O23" s="235">
        <v>1570188</v>
      </c>
    </row>
    <row r="24" spans="1:15" ht="11.25" customHeight="1">
      <c r="A24" s="228" t="s">
        <v>71</v>
      </c>
      <c r="B24" s="6"/>
      <c r="C24" s="265"/>
      <c r="D24" s="14"/>
      <c r="E24" s="278">
        <v>313637738</v>
      </c>
      <c r="F24" s="40">
        <v>2.2357537789452997</v>
      </c>
      <c r="G24" s="289">
        <v>6.008918786236439</v>
      </c>
      <c r="H24" s="278">
        <v>5751918</v>
      </c>
      <c r="I24" s="47">
        <v>97009023</v>
      </c>
      <c r="J24" s="47">
        <v>204479629</v>
      </c>
      <c r="K24" s="47">
        <v>44312505</v>
      </c>
      <c r="L24" s="47">
        <v>21940687</v>
      </c>
      <c r="M24" s="47">
        <v>19111268</v>
      </c>
      <c r="N24" s="47">
        <v>119115169</v>
      </c>
      <c r="O24" s="235">
        <v>6397168</v>
      </c>
    </row>
    <row r="25" spans="1:15" s="73" customFormat="1" ht="11.25" customHeight="1">
      <c r="A25" s="228" t="s">
        <v>72</v>
      </c>
      <c r="B25" s="6"/>
      <c r="C25" s="265"/>
      <c r="D25" s="14"/>
      <c r="E25" s="278">
        <v>74154954</v>
      </c>
      <c r="F25" s="40">
        <v>0.5286105546170431</v>
      </c>
      <c r="G25" s="289">
        <v>4.896988561263105</v>
      </c>
      <c r="H25" s="278">
        <v>965684</v>
      </c>
      <c r="I25" s="47">
        <v>24152640</v>
      </c>
      <c r="J25" s="47">
        <v>48047614</v>
      </c>
      <c r="K25" s="47">
        <v>10252560</v>
      </c>
      <c r="L25" s="47">
        <v>4237554</v>
      </c>
      <c r="M25" s="47">
        <v>5186543</v>
      </c>
      <c r="N25" s="47">
        <v>28370957</v>
      </c>
      <c r="O25" s="235">
        <v>989016</v>
      </c>
    </row>
    <row r="26" spans="1:15" s="73" customFormat="1" ht="11.25" customHeight="1">
      <c r="A26" s="228" t="s">
        <v>73</v>
      </c>
      <c r="B26" s="6"/>
      <c r="C26" s="265"/>
      <c r="D26" s="14"/>
      <c r="E26" s="278">
        <v>87988812</v>
      </c>
      <c r="F26" s="40">
        <v>0.6272246451857382</v>
      </c>
      <c r="G26" s="289">
        <v>7.361671665882752</v>
      </c>
      <c r="H26" s="278">
        <v>2114251</v>
      </c>
      <c r="I26" s="47">
        <v>28562134</v>
      </c>
      <c r="J26" s="47">
        <v>56484253</v>
      </c>
      <c r="K26" s="47">
        <v>9471073</v>
      </c>
      <c r="L26" s="47">
        <v>3434629</v>
      </c>
      <c r="M26" s="47">
        <v>5394025</v>
      </c>
      <c r="N26" s="47">
        <v>38184526</v>
      </c>
      <c r="O26" s="235">
        <v>828174</v>
      </c>
    </row>
    <row r="27" spans="1:15" s="73" customFormat="1" ht="11.25" customHeight="1">
      <c r="A27" s="228" t="s">
        <v>74</v>
      </c>
      <c r="B27" s="6"/>
      <c r="C27" s="265"/>
      <c r="D27" s="14"/>
      <c r="E27" s="278">
        <v>533196125</v>
      </c>
      <c r="F27" s="40">
        <v>3.800866754713492</v>
      </c>
      <c r="G27" s="289">
        <v>2.748334822697207</v>
      </c>
      <c r="H27" s="278">
        <v>13050346</v>
      </c>
      <c r="I27" s="47">
        <v>183400855</v>
      </c>
      <c r="J27" s="47">
        <v>328458688</v>
      </c>
      <c r="K27" s="47">
        <v>63391384</v>
      </c>
      <c r="L27" s="47">
        <v>31813104</v>
      </c>
      <c r="M27" s="47">
        <v>25528041</v>
      </c>
      <c r="N27" s="47">
        <v>207726159</v>
      </c>
      <c r="O27" s="235">
        <v>8286236</v>
      </c>
    </row>
    <row r="28" spans="1:15" s="73" customFormat="1" ht="11.25" customHeight="1">
      <c r="A28" s="234" t="s">
        <v>75</v>
      </c>
      <c r="B28" s="72"/>
      <c r="C28" s="268"/>
      <c r="D28" s="74"/>
      <c r="E28" s="281">
        <v>8444648530</v>
      </c>
      <c r="F28" s="92">
        <v>60.19733142831291</v>
      </c>
      <c r="G28" s="291">
        <v>1.8763708128191725</v>
      </c>
      <c r="H28" s="281">
        <v>102235393</v>
      </c>
      <c r="I28" s="93">
        <v>2900342420</v>
      </c>
      <c r="J28" s="93">
        <v>5251227038</v>
      </c>
      <c r="K28" s="93">
        <v>1197343955</v>
      </c>
      <c r="L28" s="93">
        <v>661140982</v>
      </c>
      <c r="M28" s="93">
        <v>629502864</v>
      </c>
      <c r="N28" s="93">
        <v>2763239237</v>
      </c>
      <c r="O28" s="233">
        <v>190843679</v>
      </c>
    </row>
    <row r="29" spans="1:15" s="73" customFormat="1" ht="11.25" customHeight="1">
      <c r="A29" s="228" t="s">
        <v>76</v>
      </c>
      <c r="B29" s="6"/>
      <c r="C29" s="265"/>
      <c r="D29" s="14"/>
      <c r="E29" s="278">
        <v>1244513540</v>
      </c>
      <c r="F29" s="40">
        <v>8.871463835144713</v>
      </c>
      <c r="G29" s="289">
        <v>2.2709606908125846</v>
      </c>
      <c r="H29" s="278">
        <v>29218382</v>
      </c>
      <c r="I29" s="47">
        <v>457795411</v>
      </c>
      <c r="J29" s="47">
        <v>733392402</v>
      </c>
      <c r="K29" s="47">
        <v>167232499</v>
      </c>
      <c r="L29" s="47">
        <v>84041380</v>
      </c>
      <c r="M29" s="47">
        <v>72097630</v>
      </c>
      <c r="N29" s="47">
        <v>410020893</v>
      </c>
      <c r="O29" s="235">
        <v>24107345</v>
      </c>
    </row>
    <row r="30" spans="1:15" ht="11.25" customHeight="1">
      <c r="A30" s="228" t="s">
        <v>77</v>
      </c>
      <c r="B30" s="6"/>
      <c r="C30" s="265"/>
      <c r="D30" s="14"/>
      <c r="E30" s="278">
        <v>258568817</v>
      </c>
      <c r="F30" s="40">
        <v>1.843197229426408</v>
      </c>
      <c r="G30" s="289">
        <v>1.3168758113282664</v>
      </c>
      <c r="H30" s="278">
        <v>2983886</v>
      </c>
      <c r="I30" s="47">
        <v>75775482</v>
      </c>
      <c r="J30" s="47">
        <v>167260676</v>
      </c>
      <c r="K30" s="47">
        <v>36758508</v>
      </c>
      <c r="L30" s="47">
        <v>21509883</v>
      </c>
      <c r="M30" s="47">
        <v>14970121</v>
      </c>
      <c r="N30" s="47">
        <v>94022164</v>
      </c>
      <c r="O30" s="235">
        <v>12548773</v>
      </c>
    </row>
    <row r="31" spans="1:15" ht="11.25" customHeight="1">
      <c r="A31" s="228" t="s">
        <v>78</v>
      </c>
      <c r="B31" s="6"/>
      <c r="C31" s="265"/>
      <c r="D31" s="14"/>
      <c r="E31" s="278">
        <v>1509416707</v>
      </c>
      <c r="F31" s="40">
        <v>10.75981521929743</v>
      </c>
      <c r="G31" s="289">
        <v>0.23223832795007393</v>
      </c>
      <c r="H31" s="278">
        <v>4664365</v>
      </c>
      <c r="I31" s="47">
        <v>469963664</v>
      </c>
      <c r="J31" s="47">
        <v>995191850</v>
      </c>
      <c r="K31" s="47">
        <v>181855602</v>
      </c>
      <c r="L31" s="47">
        <v>150951681</v>
      </c>
      <c r="M31" s="47">
        <v>108973096</v>
      </c>
      <c r="N31" s="47">
        <v>553411471</v>
      </c>
      <c r="O31" s="235">
        <v>39596828</v>
      </c>
    </row>
    <row r="32" spans="1:15" ht="11.25" customHeight="1">
      <c r="A32" s="228" t="s">
        <v>79</v>
      </c>
      <c r="B32" s="6"/>
      <c r="C32" s="265"/>
      <c r="D32" s="14"/>
      <c r="E32" s="278">
        <v>5432149466</v>
      </c>
      <c r="F32" s="40">
        <v>38.72285514444436</v>
      </c>
      <c r="G32" s="289">
        <v>2.2790270257967205</v>
      </c>
      <c r="H32" s="278">
        <v>65368760</v>
      </c>
      <c r="I32" s="47">
        <v>1896807863</v>
      </c>
      <c r="J32" s="47">
        <v>3355382110</v>
      </c>
      <c r="K32" s="47">
        <v>811497346</v>
      </c>
      <c r="L32" s="47">
        <v>404638038</v>
      </c>
      <c r="M32" s="47">
        <v>433462017</v>
      </c>
      <c r="N32" s="47">
        <v>1705784709</v>
      </c>
      <c r="O32" s="235">
        <v>114590733</v>
      </c>
    </row>
    <row r="33" spans="1:15" ht="11.25" customHeight="1">
      <c r="A33" s="234" t="s">
        <v>80</v>
      </c>
      <c r="B33" s="72"/>
      <c r="C33" s="268"/>
      <c r="D33" s="74"/>
      <c r="E33" s="281">
        <v>2214411535</v>
      </c>
      <c r="F33" s="92">
        <v>15.78534199706641</v>
      </c>
      <c r="G33" s="291">
        <v>1.652151375256361</v>
      </c>
      <c r="H33" s="281">
        <v>35524693</v>
      </c>
      <c r="I33" s="93">
        <v>835198549</v>
      </c>
      <c r="J33" s="93">
        <v>1301931008</v>
      </c>
      <c r="K33" s="93">
        <v>381119079</v>
      </c>
      <c r="L33" s="93">
        <v>150965552</v>
      </c>
      <c r="M33" s="93">
        <v>143577915</v>
      </c>
      <c r="N33" s="93">
        <v>626268462</v>
      </c>
      <c r="O33" s="233">
        <v>41757285</v>
      </c>
    </row>
    <row r="34" spans="1:15" ht="11.25" customHeight="1">
      <c r="A34" s="228" t="s">
        <v>81</v>
      </c>
      <c r="B34" s="6"/>
      <c r="C34" s="265"/>
      <c r="D34" s="14"/>
      <c r="E34" s="278">
        <v>800199036</v>
      </c>
      <c r="F34" s="40">
        <v>5.704186078033077</v>
      </c>
      <c r="G34" s="289">
        <v>2.0449413885197387</v>
      </c>
      <c r="H34" s="278">
        <v>16377381</v>
      </c>
      <c r="I34" s="47">
        <v>283673896</v>
      </c>
      <c r="J34" s="47">
        <v>487483470</v>
      </c>
      <c r="K34" s="47">
        <v>140409669</v>
      </c>
      <c r="L34" s="47">
        <v>57911215</v>
      </c>
      <c r="M34" s="47">
        <v>57072048</v>
      </c>
      <c r="N34" s="47">
        <v>232090538</v>
      </c>
      <c r="O34" s="235">
        <v>12664289</v>
      </c>
    </row>
    <row r="35" spans="1:15" ht="11.25" customHeight="1">
      <c r="A35" s="228" t="s">
        <v>82</v>
      </c>
      <c r="B35" s="6"/>
      <c r="C35" s="265"/>
      <c r="D35" s="14"/>
      <c r="E35" s="278">
        <v>572242965</v>
      </c>
      <c r="F35" s="40">
        <v>4.07921055556654</v>
      </c>
      <c r="G35" s="289">
        <v>1.2539009042527693</v>
      </c>
      <c r="H35" s="278">
        <v>6670992</v>
      </c>
      <c r="I35" s="47">
        <v>235755212</v>
      </c>
      <c r="J35" s="47">
        <v>316571920</v>
      </c>
      <c r="K35" s="47">
        <v>90853152</v>
      </c>
      <c r="L35" s="47">
        <v>34306916</v>
      </c>
      <c r="M35" s="47">
        <v>25281942</v>
      </c>
      <c r="N35" s="47">
        <v>166129910</v>
      </c>
      <c r="O35" s="235">
        <v>13244841</v>
      </c>
    </row>
    <row r="36" spans="1:15" ht="11.25" customHeight="1">
      <c r="A36" s="228" t="s">
        <v>83</v>
      </c>
      <c r="B36" s="6"/>
      <c r="C36" s="265"/>
      <c r="D36" s="14"/>
      <c r="E36" s="278">
        <v>841969534</v>
      </c>
      <c r="F36" s="40">
        <v>6.001945363466793</v>
      </c>
      <c r="G36" s="289">
        <v>1.5521180667285916</v>
      </c>
      <c r="H36" s="278">
        <v>12476320</v>
      </c>
      <c r="I36" s="47">
        <v>315769441</v>
      </c>
      <c r="J36" s="47">
        <v>497875618</v>
      </c>
      <c r="K36" s="47">
        <v>149856258</v>
      </c>
      <c r="L36" s="47">
        <v>58747421</v>
      </c>
      <c r="M36" s="47">
        <v>61223925</v>
      </c>
      <c r="N36" s="47">
        <v>228048014</v>
      </c>
      <c r="O36" s="235">
        <v>15848155</v>
      </c>
    </row>
    <row r="37" spans="1:15" ht="11.25" customHeight="1">
      <c r="A37" s="234" t="s">
        <v>84</v>
      </c>
      <c r="B37" s="72"/>
      <c r="C37" s="268"/>
      <c r="D37" s="74"/>
      <c r="E37" s="281">
        <v>969393003</v>
      </c>
      <c r="F37" s="92">
        <v>6.910278347117725</v>
      </c>
      <c r="G37" s="291">
        <v>-1.2878429822386739</v>
      </c>
      <c r="H37" s="281">
        <v>41901077</v>
      </c>
      <c r="I37" s="93">
        <v>239557513</v>
      </c>
      <c r="J37" s="93">
        <v>669048935</v>
      </c>
      <c r="K37" s="93">
        <v>143432987</v>
      </c>
      <c r="L37" s="93">
        <v>56657006</v>
      </c>
      <c r="M37" s="93">
        <v>97303751</v>
      </c>
      <c r="N37" s="93">
        <v>371655191</v>
      </c>
      <c r="O37" s="233">
        <v>18885478</v>
      </c>
    </row>
    <row r="38" spans="1:15" ht="11.25" customHeight="1">
      <c r="A38" s="228" t="s">
        <v>85</v>
      </c>
      <c r="B38" s="6"/>
      <c r="C38" s="265"/>
      <c r="D38" s="14"/>
      <c r="E38" s="278">
        <v>126589681</v>
      </c>
      <c r="F38" s="40">
        <v>0.9023893600177348</v>
      </c>
      <c r="G38" s="289">
        <v>-0.8312600272097015</v>
      </c>
      <c r="H38" s="278">
        <v>9512205</v>
      </c>
      <c r="I38" s="47">
        <v>34375883</v>
      </c>
      <c r="J38" s="47">
        <v>79571530</v>
      </c>
      <c r="K38" s="47">
        <v>24336346</v>
      </c>
      <c r="L38" s="47">
        <v>7419359</v>
      </c>
      <c r="M38" s="47">
        <v>7363419</v>
      </c>
      <c r="N38" s="47">
        <v>40452406</v>
      </c>
      <c r="O38" s="235">
        <v>3130063</v>
      </c>
    </row>
    <row r="39" spans="1:15" ht="11.25" customHeight="1">
      <c r="A39" s="228" t="s">
        <v>86</v>
      </c>
      <c r="B39" s="6"/>
      <c r="C39" s="265"/>
      <c r="D39" s="14"/>
      <c r="E39" s="278">
        <v>176455083</v>
      </c>
      <c r="F39" s="40">
        <v>1.257852837311805</v>
      </c>
      <c r="G39" s="289">
        <v>-3.51998810057631</v>
      </c>
      <c r="H39" s="278">
        <v>17215685</v>
      </c>
      <c r="I39" s="47">
        <v>47807895</v>
      </c>
      <c r="J39" s="47">
        <v>107170746</v>
      </c>
      <c r="K39" s="47">
        <v>37873069</v>
      </c>
      <c r="L39" s="47">
        <v>8314052</v>
      </c>
      <c r="M39" s="47">
        <v>8373123</v>
      </c>
      <c r="N39" s="47">
        <v>52610502</v>
      </c>
      <c r="O39" s="235">
        <v>4260757</v>
      </c>
    </row>
    <row r="40" spans="1:15" ht="11.25" customHeight="1">
      <c r="A40" s="228" t="s">
        <v>87</v>
      </c>
      <c r="B40" s="6"/>
      <c r="C40" s="265"/>
      <c r="D40" s="14"/>
      <c r="E40" s="278">
        <v>312831638</v>
      </c>
      <c r="F40" s="40">
        <v>2.230007528086904</v>
      </c>
      <c r="G40" s="289">
        <v>-0.06484969203408575</v>
      </c>
      <c r="H40" s="278">
        <v>13786756</v>
      </c>
      <c r="I40" s="47">
        <v>107546162</v>
      </c>
      <c r="J40" s="47">
        <v>184999855</v>
      </c>
      <c r="K40" s="47">
        <v>46924205</v>
      </c>
      <c r="L40" s="47">
        <v>15783902</v>
      </c>
      <c r="M40" s="47">
        <v>16280598</v>
      </c>
      <c r="N40" s="47">
        <v>106011150</v>
      </c>
      <c r="O40" s="235">
        <v>6498865</v>
      </c>
    </row>
    <row r="41" spans="1:18" ht="11.25" customHeight="1">
      <c r="A41" s="228" t="s">
        <v>88</v>
      </c>
      <c r="B41" s="6"/>
      <c r="C41" s="265"/>
      <c r="D41" s="14"/>
      <c r="E41" s="278">
        <v>353516601</v>
      </c>
      <c r="F41" s="40">
        <v>2.5200286217012815</v>
      </c>
      <c r="G41" s="289">
        <v>-1.3795653481820214</v>
      </c>
      <c r="H41" s="278">
        <v>1386431</v>
      </c>
      <c r="I41" s="47">
        <v>49827573</v>
      </c>
      <c r="J41" s="47">
        <v>297306804</v>
      </c>
      <c r="K41" s="47">
        <v>34299367</v>
      </c>
      <c r="L41" s="47">
        <v>25139693</v>
      </c>
      <c r="M41" s="47">
        <v>65286611</v>
      </c>
      <c r="N41" s="47">
        <v>172581133</v>
      </c>
      <c r="O41" s="235">
        <v>4995793</v>
      </c>
      <c r="P41" s="47"/>
      <c r="R41" s="422"/>
    </row>
    <row r="42" spans="1:18" ht="11.25" customHeight="1">
      <c r="A42" s="406" t="s">
        <v>381</v>
      </c>
      <c r="B42" s="407"/>
      <c r="C42" s="408"/>
      <c r="D42" s="74"/>
      <c r="E42" s="409">
        <v>147194948</v>
      </c>
      <c r="F42" s="311">
        <v>1.0492731625065377</v>
      </c>
      <c r="G42" s="423">
        <v>12.189069459955348</v>
      </c>
      <c r="H42" s="409">
        <v>5154657</v>
      </c>
      <c r="I42" s="312">
        <v>133985</v>
      </c>
      <c r="J42" s="312">
        <v>406989</v>
      </c>
      <c r="K42" s="312">
        <v>22500</v>
      </c>
      <c r="L42" s="312">
        <v>2648</v>
      </c>
      <c r="M42" s="312">
        <v>171</v>
      </c>
      <c r="N42" s="312">
        <v>381670</v>
      </c>
      <c r="O42" s="313">
        <v>141499317</v>
      </c>
      <c r="P42" s="93"/>
      <c r="R42" s="424"/>
    </row>
    <row r="43" spans="1:18" ht="10.5" customHeight="1">
      <c r="A43" s="14" t="s">
        <v>382</v>
      </c>
      <c r="C43" s="66"/>
      <c r="G43" s="44"/>
      <c r="H43" s="66"/>
      <c r="I43" s="66"/>
      <c r="J43" s="66"/>
      <c r="K43" s="66"/>
      <c r="L43" s="66"/>
      <c r="M43" s="66"/>
      <c r="N43" s="66"/>
      <c r="O43" s="66"/>
      <c r="R43" s="45"/>
    </row>
    <row r="44" s="9" customFormat="1" ht="10.5" customHeight="1">
      <c r="A44" s="642" t="s">
        <v>688</v>
      </c>
    </row>
    <row r="45" s="9" customFormat="1" ht="10.5" customHeight="1">
      <c r="A45" s="642" t="s">
        <v>28</v>
      </c>
    </row>
    <row r="46" s="9" customFormat="1" ht="10.5" customHeight="1">
      <c r="A46" s="14" t="s">
        <v>0</v>
      </c>
    </row>
    <row r="47" s="9" customFormat="1" ht="10.5" customHeight="1">
      <c r="J47" s="551"/>
    </row>
    <row r="48" spans="1:20" ht="12.75">
      <c r="A48" s="64" t="str">
        <f>A1</f>
        <v>Boletim Estatístico da Previdência Social - Vol. 14 Nº 11</v>
      </c>
      <c r="B48" s="159"/>
      <c r="C48" s="159"/>
      <c r="D48" s="159"/>
      <c r="E48" s="159"/>
      <c r="F48" s="159"/>
      <c r="G48" s="159"/>
      <c r="H48" s="159"/>
      <c r="I48" s="159"/>
      <c r="J48" s="159"/>
      <c r="K48" s="159"/>
      <c r="L48" s="159"/>
      <c r="N48" s="159"/>
      <c r="O48" s="162" t="str">
        <f>O1</f>
        <v>Novembro/2009</v>
      </c>
      <c r="P48" s="159"/>
      <c r="Q48" s="159"/>
      <c r="R48" s="159"/>
      <c r="S48" s="159"/>
      <c r="T48" s="159"/>
    </row>
    <row r="49" spans="1:14" ht="12.75">
      <c r="A49"/>
      <c r="B49"/>
      <c r="C49"/>
      <c r="D49"/>
      <c r="E49"/>
      <c r="F49"/>
      <c r="G49"/>
      <c r="H49"/>
      <c r="I49"/>
      <c r="J49"/>
      <c r="K49"/>
      <c r="L49"/>
      <c r="M49"/>
      <c r="N49"/>
    </row>
    <row r="50" spans="1:22" ht="12.75">
      <c r="A50"/>
      <c r="B50"/>
      <c r="C50"/>
      <c r="D50"/>
      <c r="E50"/>
      <c r="F50"/>
      <c r="G50"/>
      <c r="H50"/>
      <c r="I50"/>
      <c r="J50"/>
      <c r="K50"/>
      <c r="L50"/>
      <c r="M50"/>
      <c r="N50"/>
      <c r="Q50"/>
      <c r="R50" s="360">
        <f>SUM(R51:R78)</f>
        <v>14028277.217</v>
      </c>
      <c r="S50"/>
      <c r="T50" s="396" t="s">
        <v>389</v>
      </c>
      <c r="U50" s="396" t="s">
        <v>391</v>
      </c>
      <c r="V50" s="396" t="s">
        <v>388</v>
      </c>
    </row>
    <row r="51" spans="1:22" ht="12.75">
      <c r="A51"/>
      <c r="B51"/>
      <c r="C51"/>
      <c r="D51"/>
      <c r="E51"/>
      <c r="F51"/>
      <c r="G51"/>
      <c r="H51"/>
      <c r="I51"/>
      <c r="J51"/>
      <c r="K51"/>
      <c r="L51"/>
      <c r="M51"/>
      <c r="N51"/>
      <c r="Q51" s="6" t="s">
        <v>279</v>
      </c>
      <c r="R51" s="360">
        <f>$E$42/1000</f>
        <v>147194.948</v>
      </c>
      <c r="S51" s="6" t="s">
        <v>130</v>
      </c>
      <c r="T51" s="360">
        <f>H10</f>
        <v>10950675</v>
      </c>
      <c r="U51" s="360">
        <f>I10</f>
        <v>183181413</v>
      </c>
      <c r="V51" s="360">
        <f>J10</f>
        <v>356260126</v>
      </c>
    </row>
    <row r="52" spans="1:22" ht="12.75">
      <c r="A52"/>
      <c r="B52"/>
      <c r="C52"/>
      <c r="D52"/>
      <c r="E52"/>
      <c r="F52"/>
      <c r="G52"/>
      <c r="H52"/>
      <c r="I52"/>
      <c r="J52"/>
      <c r="K52"/>
      <c r="L52"/>
      <c r="M52"/>
      <c r="N52"/>
      <c r="Q52" s="6" t="s">
        <v>245</v>
      </c>
      <c r="R52" s="360">
        <f>$E$32/1000</f>
        <v>5432149.466</v>
      </c>
      <c r="S52" s="6" t="s">
        <v>131</v>
      </c>
      <c r="T52" s="360">
        <f>H18</f>
        <v>33289270</v>
      </c>
      <c r="U52" s="360">
        <f>I18</f>
        <v>528796571</v>
      </c>
      <c r="V52" s="360">
        <f>J18</f>
        <v>1101219714</v>
      </c>
    </row>
    <row r="53" spans="1:22" ht="12.75">
      <c r="A53"/>
      <c r="B53"/>
      <c r="C53"/>
      <c r="D53"/>
      <c r="E53"/>
      <c r="F53"/>
      <c r="G53"/>
      <c r="H53"/>
      <c r="I53"/>
      <c r="J53"/>
      <c r="K53"/>
      <c r="L53"/>
      <c r="M53"/>
      <c r="N53"/>
      <c r="Q53" s="6" t="s">
        <v>246</v>
      </c>
      <c r="R53" s="360">
        <f>$E$31/1000</f>
        <v>1509416.707</v>
      </c>
      <c r="S53" s="6" t="s">
        <v>132</v>
      </c>
      <c r="T53" s="360">
        <f>H28</f>
        <v>102235393</v>
      </c>
      <c r="U53" s="360">
        <f>I28</f>
        <v>2900342420</v>
      </c>
      <c r="V53" s="360">
        <f>J28</f>
        <v>5251227038</v>
      </c>
    </row>
    <row r="54" spans="1:22" ht="12.75">
      <c r="A54"/>
      <c r="B54"/>
      <c r="C54"/>
      <c r="D54"/>
      <c r="E54"/>
      <c r="F54"/>
      <c r="G54"/>
      <c r="H54"/>
      <c r="I54"/>
      <c r="J54"/>
      <c r="K54"/>
      <c r="L54"/>
      <c r="M54"/>
      <c r="N54"/>
      <c r="Q54" s="6" t="s">
        <v>250</v>
      </c>
      <c r="R54" s="360">
        <f>$E$29/1000</f>
        <v>1244513.54</v>
      </c>
      <c r="S54" s="6" t="s">
        <v>133</v>
      </c>
      <c r="T54" s="360">
        <f>H33</f>
        <v>35524693</v>
      </c>
      <c r="U54" s="360">
        <f>I33</f>
        <v>835198549</v>
      </c>
      <c r="V54" s="360">
        <f>J33</f>
        <v>1301931008</v>
      </c>
    </row>
    <row r="55" spans="1:22" ht="12.75">
      <c r="A55"/>
      <c r="B55"/>
      <c r="C55"/>
      <c r="D55"/>
      <c r="E55"/>
      <c r="F55"/>
      <c r="G55"/>
      <c r="H55"/>
      <c r="I55"/>
      <c r="J55"/>
      <c r="K55"/>
      <c r="L55"/>
      <c r="M55"/>
      <c r="N55"/>
      <c r="Q55" s="6" t="s">
        <v>260</v>
      </c>
      <c r="R55" s="360">
        <f>$E$36/1000</f>
        <v>841969.534</v>
      </c>
      <c r="S55" s="6" t="s">
        <v>431</v>
      </c>
      <c r="T55" s="360">
        <f>H37</f>
        <v>41901077</v>
      </c>
      <c r="U55" s="360">
        <f>I37</f>
        <v>239557513</v>
      </c>
      <c r="V55" s="360">
        <f>J37</f>
        <v>669048935</v>
      </c>
    </row>
    <row r="56" spans="1:22" ht="12.75">
      <c r="A56"/>
      <c r="B56"/>
      <c r="C56"/>
      <c r="D56"/>
      <c r="E56"/>
      <c r="F56"/>
      <c r="G56"/>
      <c r="H56"/>
      <c r="I56"/>
      <c r="J56"/>
      <c r="K56"/>
      <c r="L56"/>
      <c r="M56"/>
      <c r="N56"/>
      <c r="Q56" s="6" t="s">
        <v>253</v>
      </c>
      <c r="R56" s="360">
        <f>$E$34/1000</f>
        <v>800199.036</v>
      </c>
      <c r="S56" s="6" t="s">
        <v>279</v>
      </c>
      <c r="T56" s="360">
        <f>H42</f>
        <v>5154657</v>
      </c>
      <c r="U56" s="360">
        <f>I42</f>
        <v>133985</v>
      </c>
      <c r="V56" s="360">
        <f>J42</f>
        <v>406989</v>
      </c>
    </row>
    <row r="57" spans="1:22" ht="12.75">
      <c r="A57"/>
      <c r="B57"/>
      <c r="C57"/>
      <c r="D57"/>
      <c r="E57"/>
      <c r="F57"/>
      <c r="G57"/>
      <c r="H57"/>
      <c r="I57"/>
      <c r="J57"/>
      <c r="K57"/>
      <c r="L57"/>
      <c r="M57"/>
      <c r="N57"/>
      <c r="Q57" s="6" t="s">
        <v>259</v>
      </c>
      <c r="R57" s="360">
        <f>$E$35/1000</f>
        <v>572242.965</v>
      </c>
      <c r="S57"/>
      <c r="T57" s="360">
        <f>SUM(T51:T56)</f>
        <v>229055765</v>
      </c>
      <c r="U57" s="360">
        <f>SUM(U51:U56)</f>
        <v>4687210451</v>
      </c>
      <c r="V57" s="360">
        <f>SUM(V51:V56)</f>
        <v>8680093810</v>
      </c>
    </row>
    <row r="58" spans="1:22" ht="12.75">
      <c r="A58"/>
      <c r="B58"/>
      <c r="C58"/>
      <c r="D58"/>
      <c r="E58"/>
      <c r="F58"/>
      <c r="G58"/>
      <c r="H58"/>
      <c r="I58"/>
      <c r="J58"/>
      <c r="K58"/>
      <c r="L58"/>
      <c r="M58"/>
      <c r="N58"/>
      <c r="Q58" s="6" t="s">
        <v>254</v>
      </c>
      <c r="R58" s="360">
        <f>$E$27/1000</f>
        <v>533196.125</v>
      </c>
      <c r="S58"/>
      <c r="T58"/>
      <c r="U58"/>
      <c r="V58"/>
    </row>
    <row r="59" spans="1:22" ht="12.75">
      <c r="A59"/>
      <c r="B59"/>
      <c r="C59"/>
      <c r="D59"/>
      <c r="E59"/>
      <c r="F59"/>
      <c r="G59"/>
      <c r="H59"/>
      <c r="I59"/>
      <c r="J59"/>
      <c r="K59"/>
      <c r="L59"/>
      <c r="M59"/>
      <c r="N59"/>
      <c r="Q59" s="6" t="s">
        <v>247</v>
      </c>
      <c r="R59" s="360">
        <f>$E$41/1000</f>
        <v>353516.601</v>
      </c>
      <c r="S59"/>
      <c r="T59"/>
      <c r="U59"/>
      <c r="V59"/>
    </row>
    <row r="60" spans="1:22" ht="12.75">
      <c r="A60"/>
      <c r="B60"/>
      <c r="C60"/>
      <c r="D60"/>
      <c r="E60"/>
      <c r="F60"/>
      <c r="G60"/>
      <c r="H60"/>
      <c r="I60"/>
      <c r="J60"/>
      <c r="K60"/>
      <c r="L60"/>
      <c r="M60"/>
      <c r="N60"/>
      <c r="Q60" s="6" t="s">
        <v>257</v>
      </c>
      <c r="R60" s="360">
        <f>$E$40/1000</f>
        <v>312831.638</v>
      </c>
      <c r="S60"/>
      <c r="T60"/>
      <c r="U60"/>
      <c r="V60"/>
    </row>
    <row r="61" spans="1:22" ht="18" customHeight="1">
      <c r="A61"/>
      <c r="B61"/>
      <c r="C61"/>
      <c r="D61"/>
      <c r="E61"/>
      <c r="F61"/>
      <c r="G61"/>
      <c r="H61"/>
      <c r="I61"/>
      <c r="J61"/>
      <c r="K61"/>
      <c r="L61"/>
      <c r="M61"/>
      <c r="N61"/>
      <c r="Q61" s="6" t="s">
        <v>261</v>
      </c>
      <c r="R61" s="360">
        <f>$E$24/1000</f>
        <v>313637.738</v>
      </c>
      <c r="S61"/>
      <c r="T61"/>
      <c r="U61"/>
      <c r="V61"/>
    </row>
    <row r="62" spans="1:22" ht="18" customHeight="1">
      <c r="A62"/>
      <c r="B62"/>
      <c r="C62"/>
      <c r="D62"/>
      <c r="E62"/>
      <c r="F62"/>
      <c r="G62"/>
      <c r="H62"/>
      <c r="I62"/>
      <c r="J62"/>
      <c r="K62"/>
      <c r="L62"/>
      <c r="M62"/>
      <c r="N62"/>
      <c r="Q62" s="6" t="s">
        <v>264</v>
      </c>
      <c r="R62" s="360">
        <f>$E$21/1000</f>
        <v>263114.173</v>
      </c>
      <c r="S62"/>
      <c r="T62"/>
      <c r="U62"/>
      <c r="V62"/>
    </row>
    <row r="63" spans="1:22" ht="12.75">
      <c r="A63"/>
      <c r="B63"/>
      <c r="C63"/>
      <c r="D63"/>
      <c r="E63"/>
      <c r="F63"/>
      <c r="G63"/>
      <c r="H63"/>
      <c r="I63"/>
      <c r="J63"/>
      <c r="K63"/>
      <c r="L63"/>
      <c r="M63"/>
      <c r="N63"/>
      <c r="Q63" s="6" t="s">
        <v>249</v>
      </c>
      <c r="R63" s="360">
        <f>$E$30/1000</f>
        <v>258568.817</v>
      </c>
      <c r="S63"/>
      <c r="T63"/>
      <c r="U63"/>
      <c r="V63"/>
    </row>
    <row r="64" spans="1:22" ht="12.75">
      <c r="A64"/>
      <c r="B64"/>
      <c r="C64"/>
      <c r="D64"/>
      <c r="E64"/>
      <c r="F64"/>
      <c r="G64"/>
      <c r="H64"/>
      <c r="I64"/>
      <c r="J64"/>
      <c r="K64"/>
      <c r="L64"/>
      <c r="M64"/>
      <c r="N64"/>
      <c r="Q64" s="6" t="s">
        <v>255</v>
      </c>
      <c r="R64" s="360">
        <f>$E$15/1000</f>
        <v>218426.876</v>
      </c>
      <c r="S64"/>
      <c r="T64"/>
      <c r="U64"/>
      <c r="V64"/>
    </row>
    <row r="65" spans="1:22" ht="12.75">
      <c r="A65"/>
      <c r="B65"/>
      <c r="C65"/>
      <c r="D65"/>
      <c r="E65"/>
      <c r="F65"/>
      <c r="G65"/>
      <c r="H65"/>
      <c r="I65"/>
      <c r="J65"/>
      <c r="K65"/>
      <c r="L65"/>
      <c r="M65"/>
      <c r="N65"/>
      <c r="Q65" s="6" t="s">
        <v>269</v>
      </c>
      <c r="R65" s="360">
        <f>$E$39/1000</f>
        <v>176455.083</v>
      </c>
      <c r="S65"/>
      <c r="T65"/>
      <c r="U65"/>
      <c r="V65"/>
    </row>
    <row r="66" spans="1:22" ht="12.75">
      <c r="A66"/>
      <c r="B66"/>
      <c r="C66"/>
      <c r="D66"/>
      <c r="E66"/>
      <c r="F66"/>
      <c r="G66"/>
      <c r="H66"/>
      <c r="I66"/>
      <c r="J66"/>
      <c r="K66"/>
      <c r="L66"/>
      <c r="M66"/>
      <c r="N66"/>
      <c r="Q66" s="6" t="s">
        <v>244</v>
      </c>
      <c r="R66" s="360">
        <f>$E$13/1000</f>
        <v>166603.089</v>
      </c>
      <c r="S66"/>
      <c r="T66"/>
      <c r="U66"/>
      <c r="V66"/>
    </row>
    <row r="67" spans="1:22" ht="12.75">
      <c r="A67"/>
      <c r="B67"/>
      <c r="C67"/>
      <c r="D67"/>
      <c r="E67"/>
      <c r="F67"/>
      <c r="G67"/>
      <c r="H67"/>
      <c r="I67"/>
      <c r="J67"/>
      <c r="K67"/>
      <c r="L67"/>
      <c r="M67"/>
      <c r="N67"/>
      <c r="Q67" s="6" t="s">
        <v>256</v>
      </c>
      <c r="R67" s="360">
        <f>$E$38/1000</f>
        <v>126589.681</v>
      </c>
      <c r="S67"/>
      <c r="T67"/>
      <c r="U67"/>
      <c r="V67"/>
    </row>
    <row r="68" spans="1:22" ht="12.75">
      <c r="A68"/>
      <c r="B68"/>
      <c r="C68"/>
      <c r="D68"/>
      <c r="E68"/>
      <c r="F68"/>
      <c r="G68"/>
      <c r="H68"/>
      <c r="I68"/>
      <c r="J68"/>
      <c r="K68"/>
      <c r="L68"/>
      <c r="M68"/>
      <c r="N68"/>
      <c r="Q68" s="6" t="s">
        <v>267</v>
      </c>
      <c r="R68" s="360">
        <f>$E$19/1000</f>
        <v>123751.768</v>
      </c>
      <c r="S68"/>
      <c r="T68"/>
      <c r="U68"/>
      <c r="V68"/>
    </row>
    <row r="69" spans="1:22" ht="12.75">
      <c r="A69"/>
      <c r="B69"/>
      <c r="C69"/>
      <c r="D69"/>
      <c r="E69"/>
      <c r="F69"/>
      <c r="G69"/>
      <c r="H69"/>
      <c r="I69"/>
      <c r="J69"/>
      <c r="K69"/>
      <c r="L69"/>
      <c r="M69"/>
      <c r="N69"/>
      <c r="Q69" s="6" t="s">
        <v>252</v>
      </c>
      <c r="R69" s="360">
        <f>$E$22/1000</f>
        <v>120946.817</v>
      </c>
      <c r="S69"/>
      <c r="T69"/>
      <c r="U69"/>
      <c r="V69"/>
    </row>
    <row r="70" spans="1:22" ht="12.75">
      <c r="A70"/>
      <c r="B70"/>
      <c r="C70"/>
      <c r="D70"/>
      <c r="E70"/>
      <c r="F70"/>
      <c r="G70"/>
      <c r="H70"/>
      <c r="I70"/>
      <c r="J70"/>
      <c r="K70"/>
      <c r="L70"/>
      <c r="M70"/>
      <c r="N70"/>
      <c r="Q70" s="6" t="s">
        <v>263</v>
      </c>
      <c r="R70" s="360">
        <f>$E$23/1000</f>
        <v>103613.802</v>
      </c>
      <c r="S70"/>
      <c r="T70"/>
      <c r="U70"/>
      <c r="V70"/>
    </row>
    <row r="71" spans="1:22" ht="12.75">
      <c r="A71"/>
      <c r="B71"/>
      <c r="C71"/>
      <c r="D71"/>
      <c r="E71"/>
      <c r="F71"/>
      <c r="G71"/>
      <c r="H71"/>
      <c r="I71"/>
      <c r="J71"/>
      <c r="K71"/>
      <c r="L71"/>
      <c r="M71"/>
      <c r="N71"/>
      <c r="Q71" s="6" t="s">
        <v>265</v>
      </c>
      <c r="R71" s="360">
        <f>$E$26/1000</f>
        <v>87988.812</v>
      </c>
      <c r="S71"/>
      <c r="T71"/>
      <c r="U71"/>
      <c r="V71"/>
    </row>
    <row r="72" spans="1:22" ht="12.75">
      <c r="A72"/>
      <c r="B72"/>
      <c r="C72"/>
      <c r="D72"/>
      <c r="E72"/>
      <c r="F72"/>
      <c r="G72"/>
      <c r="H72"/>
      <c r="I72"/>
      <c r="J72"/>
      <c r="K72"/>
      <c r="L72"/>
      <c r="M72"/>
      <c r="N72"/>
      <c r="Q72" s="6" t="s">
        <v>251</v>
      </c>
      <c r="R72" s="360">
        <f>$E$20/1000</f>
        <v>71659.765</v>
      </c>
      <c r="S72"/>
      <c r="T72"/>
      <c r="U72"/>
      <c r="V72"/>
    </row>
    <row r="73" spans="1:22" ht="18" customHeight="1">
      <c r="A73"/>
      <c r="B73"/>
      <c r="C73"/>
      <c r="D73"/>
      <c r="E73"/>
      <c r="F73"/>
      <c r="G73"/>
      <c r="H73"/>
      <c r="I73"/>
      <c r="J73"/>
      <c r="K73"/>
      <c r="L73"/>
      <c r="M73"/>
      <c r="N73"/>
      <c r="Q73" s="6" t="s">
        <v>258</v>
      </c>
      <c r="R73" s="360">
        <f>$E$25/1000</f>
        <v>74154.954</v>
      </c>
      <c r="S73"/>
      <c r="T73"/>
      <c r="U73"/>
      <c r="V73"/>
    </row>
    <row r="74" spans="1:22" ht="18" customHeight="1">
      <c r="A74"/>
      <c r="B74"/>
      <c r="C74"/>
      <c r="D74"/>
      <c r="E74"/>
      <c r="F74"/>
      <c r="G74"/>
      <c r="H74"/>
      <c r="I74"/>
      <c r="J74"/>
      <c r="K74"/>
      <c r="L74"/>
      <c r="M74"/>
      <c r="N74"/>
      <c r="Q74" s="6" t="s">
        <v>262</v>
      </c>
      <c r="R74" s="360">
        <f>$E$11/1000</f>
        <v>67058.894</v>
      </c>
      <c r="S74"/>
      <c r="T74"/>
      <c r="U74"/>
      <c r="V74"/>
    </row>
    <row r="75" spans="1:22" ht="12.75">
      <c r="A75"/>
      <c r="B75"/>
      <c r="C75"/>
      <c r="D75"/>
      <c r="E75"/>
      <c r="F75"/>
      <c r="G75"/>
      <c r="H75"/>
      <c r="I75"/>
      <c r="J75"/>
      <c r="K75"/>
      <c r="L75"/>
      <c r="M75"/>
      <c r="N75"/>
      <c r="Q75" s="6" t="s">
        <v>266</v>
      </c>
      <c r="R75" s="360">
        <f>$E$17/1000</f>
        <v>48016.389</v>
      </c>
      <c r="S75"/>
      <c r="T75"/>
      <c r="U75"/>
      <c r="V75"/>
    </row>
    <row r="76" spans="1:22" ht="12.75">
      <c r="A76"/>
      <c r="B76"/>
      <c r="C76"/>
      <c r="D76"/>
      <c r="E76"/>
      <c r="F76"/>
      <c r="G76"/>
      <c r="H76"/>
      <c r="I76"/>
      <c r="J76"/>
      <c r="K76"/>
      <c r="L76"/>
      <c r="M76"/>
      <c r="N76"/>
      <c r="Q76" s="6" t="s">
        <v>268</v>
      </c>
      <c r="R76" s="360">
        <f>$E$12/1000</f>
        <v>26424.666</v>
      </c>
      <c r="S76"/>
      <c r="T76"/>
      <c r="U76"/>
      <c r="V76"/>
    </row>
    <row r="77" spans="1:22" ht="12.75">
      <c r="A77"/>
      <c r="B77"/>
      <c r="C77"/>
      <c r="D77"/>
      <c r="E77"/>
      <c r="F77"/>
      <c r="G77"/>
      <c r="H77"/>
      <c r="I77"/>
      <c r="J77"/>
      <c r="K77"/>
      <c r="L77"/>
      <c r="M77"/>
      <c r="N77"/>
      <c r="Q77" s="6" t="s">
        <v>248</v>
      </c>
      <c r="R77" s="360">
        <f>$E$16/1000</f>
        <v>17903.176</v>
      </c>
      <c r="S77"/>
      <c r="T77"/>
      <c r="U77"/>
      <c r="V77"/>
    </row>
    <row r="78" spans="1:22" ht="12.75">
      <c r="A78"/>
      <c r="B78"/>
      <c r="C78"/>
      <c r="D78"/>
      <c r="E78"/>
      <c r="F78"/>
      <c r="G78"/>
      <c r="H78"/>
      <c r="I78"/>
      <c r="J78"/>
      <c r="K78"/>
      <c r="L78"/>
      <c r="M78"/>
      <c r="N78"/>
      <c r="O78"/>
      <c r="P78"/>
      <c r="Q78" s="6" t="s">
        <v>243</v>
      </c>
      <c r="R78" s="360">
        <f>$E$14/1000</f>
        <v>16132.157</v>
      </c>
      <c r="S78"/>
      <c r="T78"/>
      <c r="U78"/>
      <c r="V78"/>
    </row>
    <row r="79" spans="1:20" ht="12.75">
      <c r="A79"/>
      <c r="B79"/>
      <c r="C79"/>
      <c r="D79"/>
      <c r="E79"/>
      <c r="F79"/>
      <c r="G79"/>
      <c r="H79"/>
      <c r="I79"/>
      <c r="J79"/>
      <c r="K79"/>
      <c r="L79"/>
      <c r="M79"/>
      <c r="N79"/>
      <c r="O79"/>
      <c r="P79"/>
      <c r="Q79"/>
      <c r="R79"/>
      <c r="S79"/>
      <c r="T79"/>
    </row>
    <row r="80" spans="1:20" ht="12.75">
      <c r="A80"/>
      <c r="B80"/>
      <c r="C80"/>
      <c r="D80"/>
      <c r="E80"/>
      <c r="F80"/>
      <c r="G80"/>
      <c r="H80"/>
      <c r="I80"/>
      <c r="J80"/>
      <c r="K80"/>
      <c r="L80"/>
      <c r="M80"/>
      <c r="N80"/>
      <c r="O80"/>
      <c r="P80"/>
      <c r="Q80"/>
      <c r="R80"/>
      <c r="S80"/>
      <c r="T80"/>
    </row>
    <row r="81" spans="1:20" ht="12.75">
      <c r="A81"/>
      <c r="B81"/>
      <c r="C81"/>
      <c r="D81"/>
      <c r="E81"/>
      <c r="F81"/>
      <c r="G81"/>
      <c r="H81"/>
      <c r="I81"/>
      <c r="J81"/>
      <c r="K81"/>
      <c r="L81"/>
      <c r="M81"/>
      <c r="N81"/>
      <c r="O81"/>
      <c r="P81"/>
      <c r="Q81"/>
      <c r="R81"/>
      <c r="S81"/>
      <c r="T81"/>
    </row>
    <row r="82" spans="1:20" ht="12.75">
      <c r="A82"/>
      <c r="B82"/>
      <c r="C82"/>
      <c r="D82"/>
      <c r="E82"/>
      <c r="F82"/>
      <c r="G82"/>
      <c r="H82"/>
      <c r="I82"/>
      <c r="J82"/>
      <c r="K82"/>
      <c r="L82"/>
      <c r="M82"/>
      <c r="N82"/>
      <c r="O82"/>
      <c r="P82"/>
      <c r="Q82"/>
      <c r="R82"/>
      <c r="S82"/>
      <c r="T82"/>
    </row>
    <row r="83" spans="1:20" ht="12.75">
      <c r="A83"/>
      <c r="B83"/>
      <c r="C83"/>
      <c r="D83"/>
      <c r="E83"/>
      <c r="F83"/>
      <c r="G83"/>
      <c r="H83"/>
      <c r="I83"/>
      <c r="J83"/>
      <c r="K83"/>
      <c r="L83"/>
      <c r="M83"/>
      <c r="N83"/>
      <c r="O83"/>
      <c r="P83"/>
      <c r="Q83"/>
      <c r="R83"/>
      <c r="S83"/>
      <c r="T83"/>
    </row>
    <row r="84" spans="1:20" ht="12.75">
      <c r="A84"/>
      <c r="B84"/>
      <c r="C84"/>
      <c r="D84"/>
      <c r="E84"/>
      <c r="F84"/>
      <c r="G84"/>
      <c r="H84"/>
      <c r="I84"/>
      <c r="J84"/>
      <c r="K84"/>
      <c r="L84"/>
      <c r="M84"/>
      <c r="N84"/>
      <c r="O84"/>
      <c r="P84"/>
      <c r="Q84"/>
      <c r="R84"/>
      <c r="S84"/>
      <c r="T84"/>
    </row>
    <row r="85" spans="1:20" ht="12.75">
      <c r="A85"/>
      <c r="B85"/>
      <c r="C85"/>
      <c r="D85"/>
      <c r="E85"/>
      <c r="F85"/>
      <c r="G85"/>
      <c r="H85"/>
      <c r="I85"/>
      <c r="J85"/>
      <c r="K85"/>
      <c r="L85"/>
      <c r="M85"/>
      <c r="N85"/>
      <c r="O85"/>
      <c r="P85"/>
      <c r="Q85"/>
      <c r="R85"/>
      <c r="S85"/>
      <c r="T85"/>
    </row>
    <row r="86" spans="1:20" ht="12.75">
      <c r="A86"/>
      <c r="B86"/>
      <c r="C86"/>
      <c r="D86"/>
      <c r="E86"/>
      <c r="F86"/>
      <c r="G86"/>
      <c r="H86"/>
      <c r="I86"/>
      <c r="J86"/>
      <c r="K86"/>
      <c r="L86"/>
      <c r="M86"/>
      <c r="N86"/>
      <c r="O86"/>
      <c r="P86"/>
      <c r="Q86"/>
      <c r="R86"/>
      <c r="S86"/>
      <c r="T86"/>
    </row>
    <row r="88" spans="9:10" ht="12.75">
      <c r="I88" s="45"/>
      <c r="J88" s="551"/>
    </row>
  </sheetData>
  <mergeCells count="10">
    <mergeCell ref="C3:M3"/>
    <mergeCell ref="H6:H7"/>
    <mergeCell ref="I6:I7"/>
    <mergeCell ref="O6:O7"/>
    <mergeCell ref="A5:C7"/>
    <mergeCell ref="E5:E7"/>
    <mergeCell ref="F5:F7"/>
    <mergeCell ref="G5:G7"/>
    <mergeCell ref="H5:O5"/>
    <mergeCell ref="J6:N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6" r:id="rId2"/>
  <drawing r:id="rId1"/>
</worksheet>
</file>

<file path=xl/worksheets/sheet27.xml><?xml version="1.0" encoding="utf-8"?>
<worksheet xmlns="http://schemas.openxmlformats.org/spreadsheetml/2006/main" xmlns:r="http://schemas.openxmlformats.org/officeDocument/2006/relationships">
  <sheetPr codeName="Plan26"/>
  <dimension ref="A1:AO189"/>
  <sheetViews>
    <sheetView showGridLines="0" workbookViewId="0" topLeftCell="AE164">
      <selection activeCell="AN189" sqref="AN189"/>
    </sheetView>
  </sheetViews>
  <sheetFormatPr defaultColWidth="9.140625" defaultRowHeight="12.75"/>
  <cols>
    <col min="1" max="1" width="5.7109375" style="66" customWidth="1"/>
    <col min="2" max="2" width="0.85546875" style="66" customWidth="1"/>
    <col min="3" max="3" width="41.421875" style="66" customWidth="1"/>
    <col min="4" max="4" width="11.57421875" style="753" bestFit="1" customWidth="1"/>
    <col min="5" max="9" width="10.57421875" style="759" bestFit="1" customWidth="1"/>
    <col min="10" max="14" width="10.57421875" style="753" bestFit="1" customWidth="1"/>
    <col min="15" max="16" width="10.57421875" style="753" customWidth="1"/>
    <col min="17" max="17" width="12.00390625" style="753" customWidth="1"/>
    <col min="18" max="18" width="12.421875" style="753" customWidth="1"/>
    <col min="19" max="19" width="11.140625" style="94" customWidth="1"/>
    <col min="20" max="20" width="11.421875" style="94" customWidth="1"/>
    <col min="21" max="21" width="11.57421875" style="94" customWidth="1"/>
    <col min="22" max="22" width="12.8515625" style="94" customWidth="1"/>
    <col min="23" max="23" width="10.140625" style="94" customWidth="1"/>
    <col min="24" max="24" width="8.8515625" style="94" customWidth="1"/>
    <col min="25" max="25" width="11.00390625" style="94" customWidth="1"/>
    <col min="26" max="26" width="10.7109375" style="94" customWidth="1"/>
    <col min="27" max="27" width="11.28125" style="67" bestFit="1" customWidth="1"/>
    <col min="28" max="28" width="12.00390625" style="66" bestFit="1" customWidth="1"/>
    <col min="29" max="29" width="12.8515625" style="66" bestFit="1" customWidth="1"/>
    <col min="30" max="30" width="14.7109375" style="66" bestFit="1" customWidth="1"/>
    <col min="31" max="33" width="9.140625" style="66" customWidth="1"/>
    <col min="34" max="34" width="10.28125" style="66" customWidth="1"/>
    <col min="35" max="35" width="10.57421875" style="66" customWidth="1"/>
    <col min="36" max="36" width="9.140625" style="66" customWidth="1"/>
    <col min="37" max="37" width="10.57421875" style="66" customWidth="1"/>
    <col min="38" max="38" width="10.00390625" style="66" customWidth="1"/>
    <col min="39" max="16384" width="9.140625" style="66" customWidth="1"/>
  </cols>
  <sheetData>
    <row r="1" spans="1:17" s="45" customFormat="1" ht="12" customHeight="1">
      <c r="A1" s="64" t="str">
        <f>'01'!A1</f>
        <v>Boletim Estatístico da Previdência Social - Vol. 14 Nº 11</v>
      </c>
      <c r="D1" s="756"/>
      <c r="E1" s="756"/>
      <c r="F1" s="756"/>
      <c r="G1" s="756"/>
      <c r="H1" s="756"/>
      <c r="I1" s="756"/>
      <c r="J1" s="756"/>
      <c r="K1" s="756"/>
      <c r="L1" s="756"/>
      <c r="M1" s="756"/>
      <c r="N1" s="756"/>
      <c r="O1" s="756"/>
      <c r="P1" s="756"/>
      <c r="Q1" s="733" t="str">
        <f>'01'!L1</f>
        <v>Novembro/2009</v>
      </c>
    </row>
    <row r="2" spans="4:24" s="65" customFormat="1" ht="3.75" customHeight="1">
      <c r="D2" s="776"/>
      <c r="E2" s="759"/>
      <c r="F2" s="759"/>
      <c r="G2" s="759"/>
      <c r="H2" s="759"/>
      <c r="I2" s="753"/>
      <c r="J2" s="753"/>
      <c r="K2" s="753"/>
      <c r="L2" s="753"/>
      <c r="M2" s="753"/>
      <c r="N2" s="753"/>
      <c r="O2" s="753"/>
      <c r="P2" s="753"/>
      <c r="Q2" s="753"/>
      <c r="R2" s="753"/>
      <c r="S2" s="94"/>
      <c r="T2" s="94"/>
      <c r="V2" s="94"/>
      <c r="W2" s="94"/>
      <c r="X2" s="94"/>
    </row>
    <row r="3" spans="1:22" s="65" customFormat="1" ht="12.75" customHeight="1">
      <c r="A3" s="919">
        <v>26</v>
      </c>
      <c r="B3" s="425"/>
      <c r="C3" s="1007" t="s">
        <v>12</v>
      </c>
      <c r="D3" s="776"/>
      <c r="E3" s="853"/>
      <c r="F3" s="853"/>
      <c r="G3" s="853"/>
      <c r="H3" s="853"/>
      <c r="I3" s="854"/>
      <c r="J3" s="854"/>
      <c r="K3" s="854"/>
      <c r="L3" s="854"/>
      <c r="M3" s="854"/>
      <c r="N3" s="854"/>
      <c r="O3" s="854"/>
      <c r="P3" s="854"/>
      <c r="Q3" s="733" t="s">
        <v>432</v>
      </c>
      <c r="V3" s="173"/>
    </row>
    <row r="4" spans="4:18" s="65" customFormat="1" ht="3.75" customHeight="1">
      <c r="D4" s="776"/>
      <c r="E4" s="776"/>
      <c r="F4" s="776"/>
      <c r="G4" s="776"/>
      <c r="H4" s="776"/>
      <c r="I4" s="776"/>
      <c r="J4" s="776"/>
      <c r="K4" s="776"/>
      <c r="L4" s="776"/>
      <c r="M4" s="776"/>
      <c r="N4" s="776"/>
      <c r="O4" s="776"/>
      <c r="P4" s="776"/>
      <c r="Q4" s="776"/>
      <c r="R4" s="776"/>
    </row>
    <row r="5" spans="1:18" s="117" customFormat="1" ht="21" customHeight="1">
      <c r="A5" s="1285" t="s">
        <v>179</v>
      </c>
      <c r="B5" s="1286"/>
      <c r="C5" s="1287"/>
      <c r="D5" s="1050" t="s">
        <v>13</v>
      </c>
      <c r="E5" s="1008" t="s">
        <v>763</v>
      </c>
      <c r="F5" s="1009" t="s">
        <v>14</v>
      </c>
      <c r="G5" s="1009" t="s">
        <v>730</v>
      </c>
      <c r="H5" s="1009" t="s">
        <v>733</v>
      </c>
      <c r="I5" s="1009" t="s">
        <v>734</v>
      </c>
      <c r="J5" s="1009" t="s">
        <v>735</v>
      </c>
      <c r="K5" s="1009" t="s">
        <v>736</v>
      </c>
      <c r="L5" s="1009" t="s">
        <v>737</v>
      </c>
      <c r="M5" s="1009" t="s">
        <v>696</v>
      </c>
      <c r="N5" s="1059" t="s">
        <v>699</v>
      </c>
      <c r="O5" s="1061" t="s">
        <v>700</v>
      </c>
      <c r="P5" s="1059" t="s">
        <v>764</v>
      </c>
      <c r="Q5" s="1010" t="s">
        <v>618</v>
      </c>
      <c r="R5" s="45"/>
    </row>
    <row r="6" spans="1:19" s="117" customFormat="1" ht="12.75" customHeight="1">
      <c r="A6" s="230" t="s">
        <v>433</v>
      </c>
      <c r="B6" s="426"/>
      <c r="C6" s="427"/>
      <c r="D6" s="855">
        <v>2068139.418138694</v>
      </c>
      <c r="E6" s="856">
        <v>8047427.265118701</v>
      </c>
      <c r="F6" s="856">
        <v>3306363.773778701</v>
      </c>
      <c r="G6" s="856">
        <v>5275833.142308697</v>
      </c>
      <c r="H6" s="856">
        <v>7923248.3823486995</v>
      </c>
      <c r="I6" s="856">
        <v>7623384.083628702</v>
      </c>
      <c r="J6" s="856">
        <v>7885057.548868692</v>
      </c>
      <c r="K6" s="856">
        <v>7935390.198408687</v>
      </c>
      <c r="L6" s="856">
        <v>8282471.651618689</v>
      </c>
      <c r="M6" s="856">
        <v>9133036.664248683</v>
      </c>
      <c r="N6" s="856">
        <v>16400753.349018687</v>
      </c>
      <c r="O6" s="856">
        <v>12364674.32046869</v>
      </c>
      <c r="P6" s="1019">
        <v>11711340.836768685</v>
      </c>
      <c r="Q6" s="857">
        <v>8047427.265118701</v>
      </c>
      <c r="R6" s="281"/>
      <c r="S6"/>
    </row>
    <row r="7" spans="1:19" s="117" customFormat="1" ht="12.75" customHeight="1">
      <c r="A7" s="234" t="s">
        <v>434</v>
      </c>
      <c r="B7" s="72"/>
      <c r="C7" s="268"/>
      <c r="D7" s="858">
        <v>243489096.96677</v>
      </c>
      <c r="E7" s="733">
        <v>21488651.54888</v>
      </c>
      <c r="F7" s="733">
        <v>24796656.25781999</v>
      </c>
      <c r="G7" s="733">
        <v>21967034.384280004</v>
      </c>
      <c r="H7" s="733">
        <v>20771729.12381</v>
      </c>
      <c r="I7" s="733">
        <v>21188413.88755</v>
      </c>
      <c r="J7" s="733">
        <v>21072251.69252</v>
      </c>
      <c r="K7" s="733">
        <v>21539585.696050003</v>
      </c>
      <c r="L7" s="859">
        <v>22214998.55035</v>
      </c>
      <c r="M7" s="859">
        <v>30496033.11975</v>
      </c>
      <c r="N7" s="859">
        <v>24828891.944510005</v>
      </c>
      <c r="O7" s="859">
        <v>20893953.897979993</v>
      </c>
      <c r="P7" s="1020">
        <v>22810936.00757</v>
      </c>
      <c r="Q7" s="858">
        <v>274069136.11107</v>
      </c>
      <c r="R7" s="281"/>
      <c r="S7"/>
    </row>
    <row r="8" spans="1:22" s="148" customFormat="1" ht="12.75" customHeight="1">
      <c r="A8" s="234" t="s">
        <v>435</v>
      </c>
      <c r="B8" s="72"/>
      <c r="C8" s="268"/>
      <c r="D8" s="858">
        <v>180004470.10393998</v>
      </c>
      <c r="E8" s="733">
        <v>24376722.12568</v>
      </c>
      <c r="F8" s="733">
        <v>14402717.468319997</v>
      </c>
      <c r="G8" s="733">
        <v>14559096.23892</v>
      </c>
      <c r="H8" s="733">
        <v>15583212.153160002</v>
      </c>
      <c r="I8" s="733">
        <v>15516768.9009</v>
      </c>
      <c r="J8" s="733">
        <v>15774515.953639997</v>
      </c>
      <c r="K8" s="733">
        <v>15508589.332720002</v>
      </c>
      <c r="L8" s="859">
        <v>15737120.92802</v>
      </c>
      <c r="M8" s="859">
        <v>15818988.64043</v>
      </c>
      <c r="N8" s="859">
        <v>15584703.375389999</v>
      </c>
      <c r="O8" s="859">
        <v>16332992.588719996</v>
      </c>
      <c r="P8" s="1020">
        <v>18285547.48096</v>
      </c>
      <c r="Q8" s="858">
        <v>197480975.18686</v>
      </c>
      <c r="R8" s="281"/>
      <c r="S8"/>
      <c r="U8" s="504"/>
      <c r="V8" s="504"/>
    </row>
    <row r="9" spans="1:21" s="117" customFormat="1" ht="12.75" customHeight="1">
      <c r="A9" s="228" t="s">
        <v>436</v>
      </c>
      <c r="B9" s="6"/>
      <c r="C9" s="265"/>
      <c r="D9" s="860">
        <v>167758106.79066</v>
      </c>
      <c r="E9" s="722">
        <v>23139478.40944</v>
      </c>
      <c r="F9" s="722">
        <v>13759493.163029997</v>
      </c>
      <c r="G9" s="722">
        <v>13767714.09627</v>
      </c>
      <c r="H9" s="722">
        <v>13894154.241770003</v>
      </c>
      <c r="I9" s="722">
        <v>14094226.57989</v>
      </c>
      <c r="J9" s="722">
        <v>14252168.750019997</v>
      </c>
      <c r="K9" s="722">
        <v>14387040.292679999</v>
      </c>
      <c r="L9" s="809">
        <v>14593537.14302</v>
      </c>
      <c r="M9" s="809">
        <v>14607691.210469998</v>
      </c>
      <c r="N9" s="809">
        <v>14355213.993229998</v>
      </c>
      <c r="O9" s="809">
        <v>14773322.314019997</v>
      </c>
      <c r="P9" s="1021">
        <v>15190400.865880003</v>
      </c>
      <c r="Q9" s="860">
        <v>180814441.05972</v>
      </c>
      <c r="R9" s="278"/>
      <c r="S9"/>
      <c r="T9" s="431"/>
      <c r="U9" s="431"/>
    </row>
    <row r="10" spans="1:21" s="117" customFormat="1" ht="12.75" customHeight="1">
      <c r="A10" s="228" t="s">
        <v>485</v>
      </c>
      <c r="B10" s="6"/>
      <c r="C10" s="265"/>
      <c r="D10" s="860">
        <v>455496.01176</v>
      </c>
      <c r="E10" s="722">
        <v>22770.80439</v>
      </c>
      <c r="F10" s="722">
        <v>23711.48693</v>
      </c>
      <c r="G10" s="722">
        <v>20709.43639</v>
      </c>
      <c r="H10" s="722">
        <v>15558.53719</v>
      </c>
      <c r="I10" s="722">
        <v>13907.72918</v>
      </c>
      <c r="J10" s="722">
        <v>14518.56166</v>
      </c>
      <c r="K10" s="722">
        <v>13053.83589</v>
      </c>
      <c r="L10" s="809">
        <v>4180.58335</v>
      </c>
      <c r="M10" s="809">
        <v>11355.53189</v>
      </c>
      <c r="N10" s="809">
        <v>15822.88242</v>
      </c>
      <c r="O10" s="809">
        <v>12679.80496</v>
      </c>
      <c r="P10" s="1021">
        <v>19254.44777</v>
      </c>
      <c r="Q10" s="860">
        <v>187523.6420199999</v>
      </c>
      <c r="R10" s="278"/>
      <c r="S10"/>
      <c r="T10" s="121"/>
      <c r="U10" s="121"/>
    </row>
    <row r="11" spans="1:21" s="117" customFormat="1" ht="12.75" customHeight="1">
      <c r="A11" s="228" t="s">
        <v>638</v>
      </c>
      <c r="B11" s="6"/>
      <c r="C11" s="265"/>
      <c r="D11" s="860">
        <v>10274492.621240001</v>
      </c>
      <c r="E11" s="722">
        <v>945792.0466599999</v>
      </c>
      <c r="F11" s="722">
        <v>517840.73919000005</v>
      </c>
      <c r="G11" s="722">
        <v>727848.44451</v>
      </c>
      <c r="H11" s="722">
        <v>1475652.20376</v>
      </c>
      <c r="I11" s="722">
        <v>985700.5871200002</v>
      </c>
      <c r="J11" s="722">
        <v>993079.0015700001</v>
      </c>
      <c r="K11" s="722">
        <v>1021594.60898</v>
      </c>
      <c r="L11" s="809">
        <v>1076980.9938599998</v>
      </c>
      <c r="M11" s="809">
        <v>1099324.2721900002</v>
      </c>
      <c r="N11" s="809">
        <v>1102455.4865</v>
      </c>
      <c r="O11" s="809">
        <v>1105508.76432</v>
      </c>
      <c r="P11" s="1021">
        <v>1222581.7133499999</v>
      </c>
      <c r="Q11" s="860">
        <v>12274358.862009998</v>
      </c>
      <c r="R11" s="278"/>
      <c r="S11"/>
      <c r="T11" s="121"/>
      <c r="U11" s="121"/>
    </row>
    <row r="12" spans="1:21" s="117" customFormat="1" ht="12.75" customHeight="1">
      <c r="A12" s="228" t="s">
        <v>486</v>
      </c>
      <c r="B12" s="6"/>
      <c r="C12" s="265"/>
      <c r="D12" s="860">
        <v>304919.18935999996</v>
      </c>
      <c r="E12" s="722">
        <v>21170.87518</v>
      </c>
      <c r="F12" s="722">
        <v>26158.200679999998</v>
      </c>
      <c r="G12" s="722">
        <v>20729.54019</v>
      </c>
      <c r="H12" s="722">
        <v>23721.14208</v>
      </c>
      <c r="I12" s="722">
        <v>24441.454329999997</v>
      </c>
      <c r="J12" s="722">
        <v>22091.41158</v>
      </c>
      <c r="K12" s="722">
        <v>16913.90894</v>
      </c>
      <c r="L12" s="809">
        <v>946.13265</v>
      </c>
      <c r="M12" s="809">
        <v>21411.367919999997</v>
      </c>
      <c r="N12" s="809">
        <v>21246.877880000004</v>
      </c>
      <c r="O12" s="809">
        <v>20503.85054</v>
      </c>
      <c r="P12" s="1021">
        <v>13577.15825</v>
      </c>
      <c r="Q12" s="860">
        <v>232911.92021999997</v>
      </c>
      <c r="R12" s="278"/>
      <c r="S12"/>
      <c r="T12" s="121"/>
      <c r="U12" s="121"/>
    </row>
    <row r="13" spans="1:21" s="117" customFormat="1" ht="12.75" customHeight="1">
      <c r="A13" s="228" t="s">
        <v>487</v>
      </c>
      <c r="B13" s="6"/>
      <c r="C13" s="265"/>
      <c r="D13" s="860">
        <v>0</v>
      </c>
      <c r="E13" s="722">
        <v>0</v>
      </c>
      <c r="F13" s="722">
        <v>0.39676999999999996</v>
      </c>
      <c r="G13" s="722">
        <v>20.746950000000002</v>
      </c>
      <c r="H13" s="722">
        <v>71.15005000000001</v>
      </c>
      <c r="I13" s="722">
        <v>117.35505</v>
      </c>
      <c r="J13" s="722">
        <v>160.78837</v>
      </c>
      <c r="K13" s="722">
        <v>40.685970000000005</v>
      </c>
      <c r="L13" s="809">
        <v>31.973560000000003</v>
      </c>
      <c r="M13" s="809">
        <v>46.770540000000004</v>
      </c>
      <c r="N13" s="809">
        <v>0</v>
      </c>
      <c r="O13" s="809">
        <v>7.942</v>
      </c>
      <c r="P13" s="1021">
        <v>7.85919</v>
      </c>
      <c r="Q13" s="860">
        <v>505.66845</v>
      </c>
      <c r="R13" s="278"/>
      <c r="S13"/>
      <c r="T13" s="431"/>
      <c r="U13" s="431"/>
    </row>
    <row r="14" spans="1:21" s="117" customFormat="1" ht="12.75" customHeight="1">
      <c r="A14" s="709" t="s">
        <v>746</v>
      </c>
      <c r="B14" s="6"/>
      <c r="C14" s="265"/>
      <c r="D14" s="860">
        <v>0</v>
      </c>
      <c r="E14" s="722">
        <v>0</v>
      </c>
      <c r="F14" s="722">
        <v>0</v>
      </c>
      <c r="G14" s="722">
        <v>0</v>
      </c>
      <c r="H14" s="722">
        <v>0</v>
      </c>
      <c r="I14" s="722">
        <v>0</v>
      </c>
      <c r="J14" s="722">
        <v>0</v>
      </c>
      <c r="K14" s="722">
        <v>0</v>
      </c>
      <c r="L14" s="809">
        <v>62.38964</v>
      </c>
      <c r="M14" s="809">
        <v>15773.16932</v>
      </c>
      <c r="N14" s="809">
        <v>50451.94853</v>
      </c>
      <c r="O14" s="809">
        <v>78638.09711999999</v>
      </c>
      <c r="P14" s="1021">
        <v>402238.96485000005</v>
      </c>
      <c r="Q14" s="860">
        <v>547164.56946</v>
      </c>
      <c r="R14" s="278"/>
      <c r="S14"/>
      <c r="T14" s="121"/>
      <c r="U14" s="121"/>
    </row>
    <row r="15" spans="1:21" s="117" customFormat="1" ht="12.75" customHeight="1">
      <c r="A15" s="228" t="s">
        <v>488</v>
      </c>
      <c r="B15" s="6"/>
      <c r="C15" s="265"/>
      <c r="D15" s="860">
        <v>674627.90926</v>
      </c>
      <c r="E15" s="722">
        <v>222865.21013999998</v>
      </c>
      <c r="F15" s="722">
        <v>45182.461189999995</v>
      </c>
      <c r="G15" s="722">
        <v>2783.4411800000003</v>
      </c>
      <c r="H15" s="722">
        <v>109087.64674</v>
      </c>
      <c r="I15" s="722">
        <v>58426.17507</v>
      </c>
      <c r="J15" s="722">
        <v>73436.55027</v>
      </c>
      <c r="K15" s="722">
        <v>64842.069630000005</v>
      </c>
      <c r="L15" s="809">
        <v>67206.83402</v>
      </c>
      <c r="M15" s="809">
        <v>60612.80745</v>
      </c>
      <c r="N15" s="809">
        <v>57817.775369999996</v>
      </c>
      <c r="O15" s="809">
        <v>85959.99991</v>
      </c>
      <c r="P15" s="1021">
        <v>73192.08287</v>
      </c>
      <c r="Q15" s="860">
        <v>921413.0538399996</v>
      </c>
      <c r="R15" s="278"/>
      <c r="S15"/>
      <c r="T15" s="503"/>
      <c r="U15" s="503"/>
    </row>
    <row r="16" spans="1:19" s="117" customFormat="1" ht="12.75" customHeight="1">
      <c r="A16" s="228" t="s">
        <v>437</v>
      </c>
      <c r="B16" s="45"/>
      <c r="C16" s="315"/>
      <c r="D16" s="860">
        <v>1096676.86711</v>
      </c>
      <c r="E16" s="722">
        <v>134174.2789</v>
      </c>
      <c r="F16" s="722">
        <v>89585.86245999997</v>
      </c>
      <c r="G16" s="722">
        <v>60453.34298000001</v>
      </c>
      <c r="H16" s="722">
        <v>114879.81343000001</v>
      </c>
      <c r="I16" s="722">
        <v>391645.58108</v>
      </c>
      <c r="J16" s="722">
        <v>470825.45118000003</v>
      </c>
      <c r="K16" s="722">
        <v>53330.86455000001</v>
      </c>
      <c r="L16" s="809">
        <v>84892.80992999999</v>
      </c>
      <c r="M16" s="809">
        <v>65995.90605</v>
      </c>
      <c r="N16" s="809">
        <v>24745.06506</v>
      </c>
      <c r="O16" s="809">
        <v>301894.40764000005</v>
      </c>
      <c r="P16" s="1021">
        <v>1415321.3532500002</v>
      </c>
      <c r="Q16" s="860">
        <v>3207744.73651</v>
      </c>
      <c r="R16" s="278"/>
      <c r="S16"/>
    </row>
    <row r="17" spans="1:19" s="117" customFormat="1" ht="12.75" customHeight="1">
      <c r="A17" s="228" t="s">
        <v>438</v>
      </c>
      <c r="B17" s="45"/>
      <c r="C17" s="315"/>
      <c r="D17" s="860">
        <v>-1785.9856600000003</v>
      </c>
      <c r="E17" s="722">
        <v>-49.64434</v>
      </c>
      <c r="F17" s="722">
        <v>-527.41799</v>
      </c>
      <c r="G17" s="722">
        <v>-3.76025</v>
      </c>
      <c r="H17" s="722">
        <v>-374.18118000000715</v>
      </c>
      <c r="I17" s="722">
        <v>-236.34624</v>
      </c>
      <c r="J17" s="722">
        <v>-112.12838999999998</v>
      </c>
      <c r="K17" s="722">
        <v>-423.91756</v>
      </c>
      <c r="L17" s="809">
        <v>-97.80266</v>
      </c>
      <c r="M17" s="809">
        <v>0</v>
      </c>
      <c r="N17" s="809">
        <v>-370.13870000000003</v>
      </c>
      <c r="O17" s="809">
        <v>0</v>
      </c>
      <c r="P17" s="1021">
        <v>0</v>
      </c>
      <c r="Q17" s="860">
        <v>-2195.3373100000067</v>
      </c>
      <c r="R17" s="278"/>
      <c r="S17"/>
    </row>
    <row r="18" spans="1:19" s="148" customFormat="1" ht="12.75" customHeight="1">
      <c r="A18" s="228" t="s">
        <v>439</v>
      </c>
      <c r="B18" s="72"/>
      <c r="C18" s="268"/>
      <c r="D18" s="860">
        <v>-216659.4055</v>
      </c>
      <c r="E18" s="722">
        <v>-80574.85369</v>
      </c>
      <c r="F18" s="722">
        <v>-10635.64616</v>
      </c>
      <c r="G18" s="722">
        <v>-12936.50797</v>
      </c>
      <c r="H18" s="722">
        <v>-21526.49365</v>
      </c>
      <c r="I18" s="722">
        <v>-22306.27399</v>
      </c>
      <c r="J18" s="722">
        <v>-23466.167579999998</v>
      </c>
      <c r="K18" s="722">
        <v>-17939.34694</v>
      </c>
      <c r="L18" s="809">
        <v>-60800.5481</v>
      </c>
      <c r="M18" s="809">
        <v>-34176.3988</v>
      </c>
      <c r="N18" s="809">
        <v>-12111.43373</v>
      </c>
      <c r="O18" s="809">
        <v>-15434.39348</v>
      </c>
      <c r="P18" s="1021">
        <v>-20756.175330000002</v>
      </c>
      <c r="Q18" s="860">
        <v>-332664.2394200001</v>
      </c>
      <c r="R18" s="278"/>
      <c r="S18"/>
    </row>
    <row r="19" spans="1:19" s="148" customFormat="1" ht="12.75" customHeight="1">
      <c r="A19" s="709" t="s">
        <v>691</v>
      </c>
      <c r="B19" s="72"/>
      <c r="C19" s="268"/>
      <c r="D19" s="860">
        <v>-341403.89428999997</v>
      </c>
      <c r="E19" s="722">
        <v>-28905.001</v>
      </c>
      <c r="F19" s="722">
        <v>-48091.777780000004</v>
      </c>
      <c r="G19" s="722">
        <v>-28222.541330000007</v>
      </c>
      <c r="H19" s="722">
        <v>-28011.907030000002</v>
      </c>
      <c r="I19" s="722">
        <v>-29153.940590000002</v>
      </c>
      <c r="J19" s="722">
        <v>-28186.26504</v>
      </c>
      <c r="K19" s="722">
        <v>-29863.669420000002</v>
      </c>
      <c r="L19" s="809">
        <v>-29819.581249999992</v>
      </c>
      <c r="M19" s="809">
        <v>-29045.996600000002</v>
      </c>
      <c r="N19" s="809">
        <v>-30569.08117</v>
      </c>
      <c r="O19" s="809">
        <v>-30088.198310000003</v>
      </c>
      <c r="P19" s="1021">
        <v>-30270.789119999998</v>
      </c>
      <c r="Q19" s="860">
        <v>-370228.74864</v>
      </c>
      <c r="R19" s="278"/>
      <c r="S19"/>
    </row>
    <row r="20" spans="1:19" s="148" customFormat="1" ht="12.75" customHeight="1">
      <c r="A20" s="234" t="s">
        <v>440</v>
      </c>
      <c r="B20" s="72"/>
      <c r="C20" s="268"/>
      <c r="D20" s="858">
        <v>150462.42658000003</v>
      </c>
      <c r="E20" s="733">
        <v>75869.56883</v>
      </c>
      <c r="F20" s="733">
        <v>-18822.83275</v>
      </c>
      <c r="G20" s="733">
        <v>-31669.581950000003</v>
      </c>
      <c r="H20" s="733">
        <v>-39560.80885000001</v>
      </c>
      <c r="I20" s="733">
        <v>-22040.48593</v>
      </c>
      <c r="J20" s="733">
        <v>-24829.63582</v>
      </c>
      <c r="K20" s="733">
        <v>-12978.806869999997</v>
      </c>
      <c r="L20" s="859">
        <v>25500.91688</v>
      </c>
      <c r="M20" s="859">
        <v>49314.940030000005</v>
      </c>
      <c r="N20" s="859">
        <v>-22341.08893</v>
      </c>
      <c r="O20" s="859">
        <v>-60301.340630000006</v>
      </c>
      <c r="P20" s="1020">
        <v>-90395.98306</v>
      </c>
      <c r="Q20" s="858">
        <v>-172255.13905</v>
      </c>
      <c r="R20" s="281"/>
      <c r="S20"/>
    </row>
    <row r="21" spans="1:19" s="117" customFormat="1" ht="12.75" customHeight="1">
      <c r="A21" s="227" t="s">
        <v>441</v>
      </c>
      <c r="B21" s="45"/>
      <c r="C21" s="315"/>
      <c r="D21" s="860">
        <v>3229.98415</v>
      </c>
      <c r="E21" s="722">
        <v>1849.20323</v>
      </c>
      <c r="F21" s="722">
        <v>138.74603999999997</v>
      </c>
      <c r="G21" s="722">
        <v>99.13326</v>
      </c>
      <c r="H21" s="722">
        <v>108.82786</v>
      </c>
      <c r="I21" s="722">
        <v>177.35835</v>
      </c>
      <c r="J21" s="722">
        <v>84.33462999999999</v>
      </c>
      <c r="K21" s="722">
        <v>78.65960999999997</v>
      </c>
      <c r="L21" s="809">
        <v>71.4874</v>
      </c>
      <c r="M21" s="809">
        <v>72.70765</v>
      </c>
      <c r="N21" s="809">
        <v>71.75078000000002</v>
      </c>
      <c r="O21" s="809">
        <v>105.93737000000002</v>
      </c>
      <c r="P21" s="1021">
        <v>87.83386999999999</v>
      </c>
      <c r="Q21" s="860">
        <v>2945.980050000001</v>
      </c>
      <c r="R21" s="278"/>
      <c r="S21"/>
    </row>
    <row r="22" spans="1:19" s="117" customFormat="1" ht="12.75" customHeight="1">
      <c r="A22" s="228" t="s">
        <v>442</v>
      </c>
      <c r="B22" s="6"/>
      <c r="C22" s="265"/>
      <c r="D22" s="860">
        <v>147232.44243</v>
      </c>
      <c r="E22" s="722">
        <v>74020.3656</v>
      </c>
      <c r="F22" s="722">
        <v>-18961.57879</v>
      </c>
      <c r="G22" s="722">
        <v>-31768.715210000002</v>
      </c>
      <c r="H22" s="722">
        <v>-39669.636710000006</v>
      </c>
      <c r="I22" s="722">
        <v>-22217.844279999998</v>
      </c>
      <c r="J22" s="722">
        <v>-24913.97045</v>
      </c>
      <c r="K22" s="722">
        <v>-13057.466479999997</v>
      </c>
      <c r="L22" s="809">
        <v>25429.42948</v>
      </c>
      <c r="M22" s="809">
        <v>49242.23238000001</v>
      </c>
      <c r="N22" s="809">
        <v>-22412.83971</v>
      </c>
      <c r="O22" s="809">
        <v>-60407.278000000006</v>
      </c>
      <c r="P22" s="1021">
        <v>-90483.81693</v>
      </c>
      <c r="Q22" s="860">
        <v>-175201.1191</v>
      </c>
      <c r="R22" s="278"/>
      <c r="S22"/>
    </row>
    <row r="23" spans="1:19" s="148" customFormat="1" ht="12.75" customHeight="1">
      <c r="A23" s="234" t="s">
        <v>443</v>
      </c>
      <c r="B23" s="72"/>
      <c r="C23" s="268"/>
      <c r="D23" s="858">
        <v>3822481.7309899996</v>
      </c>
      <c r="E23" s="733">
        <v>3517658.89303</v>
      </c>
      <c r="F23" s="733">
        <v>70798.07863</v>
      </c>
      <c r="G23" s="733">
        <v>17308.94743999999</v>
      </c>
      <c r="H23" s="733">
        <v>4950.2469100001035</v>
      </c>
      <c r="I23" s="733">
        <v>20137.45417999997</v>
      </c>
      <c r="J23" s="733">
        <v>12245.153760000001</v>
      </c>
      <c r="K23" s="733">
        <v>12581.41554999999</v>
      </c>
      <c r="L23" s="859">
        <v>4597.2200500000035</v>
      </c>
      <c r="M23" s="859">
        <v>27511.655679999996</v>
      </c>
      <c r="N23" s="859">
        <v>23276.311340000015</v>
      </c>
      <c r="O23" s="859">
        <v>13742.563640000037</v>
      </c>
      <c r="P23" s="1020">
        <v>9132.97361999999</v>
      </c>
      <c r="Q23" s="858">
        <v>3733940.9138300004</v>
      </c>
      <c r="R23" s="281"/>
      <c r="S23"/>
    </row>
    <row r="24" spans="1:19" s="148" customFormat="1" ht="12.75" customHeight="1">
      <c r="A24" s="236" t="s">
        <v>444</v>
      </c>
      <c r="B24" s="44"/>
      <c r="C24" s="379"/>
      <c r="D24" s="858">
        <v>-2857759.161589997</v>
      </c>
      <c r="E24" s="733">
        <v>-8872653.820339995</v>
      </c>
      <c r="F24" s="733">
        <v>3105647.5468699946</v>
      </c>
      <c r="G24" s="733">
        <v>786562.5973700015</v>
      </c>
      <c r="H24" s="733">
        <v>1137880.0634599999</v>
      </c>
      <c r="I24" s="733">
        <v>-1692680.0911700008</v>
      </c>
      <c r="J24" s="733">
        <v>-254652.3616299983</v>
      </c>
      <c r="K24" s="733">
        <v>-5079169.689499999</v>
      </c>
      <c r="L24" s="859">
        <v>-789158.5564600006</v>
      </c>
      <c r="M24" s="859">
        <v>11449331.342719998</v>
      </c>
      <c r="N24" s="859">
        <v>6607149.834820002</v>
      </c>
      <c r="O24" s="859">
        <v>1812793.8676899988</v>
      </c>
      <c r="P24" s="1020">
        <v>-1592390.6949000023</v>
      </c>
      <c r="Q24" s="858">
        <v>6618660.038929999</v>
      </c>
      <c r="R24" s="281"/>
      <c r="S24"/>
    </row>
    <row r="25" spans="1:19" s="148" customFormat="1" ht="12.75" customHeight="1">
      <c r="A25" s="234" t="s">
        <v>445</v>
      </c>
      <c r="B25" s="72"/>
      <c r="C25" s="268"/>
      <c r="D25" s="858">
        <v>62369441.866849996</v>
      </c>
      <c r="E25" s="733">
        <v>2391054.78168</v>
      </c>
      <c r="F25" s="733">
        <v>7236315.99675</v>
      </c>
      <c r="G25" s="733">
        <v>6635736.182499999</v>
      </c>
      <c r="H25" s="733">
        <v>4085247.46913</v>
      </c>
      <c r="I25" s="733">
        <v>7366228.10957</v>
      </c>
      <c r="J25" s="733">
        <v>5564972.58257</v>
      </c>
      <c r="K25" s="733">
        <v>11110563.444149999</v>
      </c>
      <c r="L25" s="859">
        <v>7236938.04186</v>
      </c>
      <c r="M25" s="859">
        <v>3150886.54089</v>
      </c>
      <c r="N25" s="859">
        <v>2636103.51189</v>
      </c>
      <c r="O25" s="859">
        <v>2794726.21856</v>
      </c>
      <c r="P25" s="1020">
        <v>6199042.23095</v>
      </c>
      <c r="Q25" s="858">
        <v>66407815.110499986</v>
      </c>
      <c r="R25" s="281"/>
      <c r="S25"/>
    </row>
    <row r="26" spans="1:19" s="117" customFormat="1" ht="12.75" customHeight="1">
      <c r="A26" s="227" t="s">
        <v>446</v>
      </c>
      <c r="B26" s="45"/>
      <c r="C26" s="315"/>
      <c r="D26" s="860">
        <v>1837938.6121</v>
      </c>
      <c r="E26" s="722">
        <v>710484.82368</v>
      </c>
      <c r="F26" s="722">
        <v>40962.34334000001</v>
      </c>
      <c r="G26" s="722">
        <v>38734.264059999994</v>
      </c>
      <c r="H26" s="722">
        <v>39006.30775</v>
      </c>
      <c r="I26" s="722">
        <v>39645.159</v>
      </c>
      <c r="J26" s="722">
        <v>39238.76648</v>
      </c>
      <c r="K26" s="722">
        <v>43044.19669</v>
      </c>
      <c r="L26" s="809">
        <v>42224.072</v>
      </c>
      <c r="M26" s="809">
        <v>11.142959999999999</v>
      </c>
      <c r="N26" s="809">
        <v>88043.48060999998</v>
      </c>
      <c r="O26" s="809">
        <v>46412.15318</v>
      </c>
      <c r="P26" s="1021">
        <v>3104448.96377</v>
      </c>
      <c r="Q26" s="860">
        <v>4232255.673520001</v>
      </c>
      <c r="R26" s="278"/>
      <c r="S26"/>
    </row>
    <row r="27" spans="1:19" s="117" customFormat="1" ht="12.75" customHeight="1">
      <c r="A27" s="228" t="s">
        <v>447</v>
      </c>
      <c r="B27" s="6"/>
      <c r="C27" s="265"/>
      <c r="D27" s="860">
        <v>88181.80632</v>
      </c>
      <c r="E27" s="722">
        <v>12768.78688</v>
      </c>
      <c r="F27" s="722">
        <v>11961.176879999999</v>
      </c>
      <c r="G27" s="722">
        <v>676.8230200000002</v>
      </c>
      <c r="H27" s="722">
        <v>-64.55032000000003</v>
      </c>
      <c r="I27" s="722">
        <v>93.87015</v>
      </c>
      <c r="J27" s="722">
        <v>134.07963</v>
      </c>
      <c r="K27" s="722">
        <v>16.24765</v>
      </c>
      <c r="L27" s="809">
        <v>58.73793</v>
      </c>
      <c r="M27" s="809">
        <v>-21.48926</v>
      </c>
      <c r="N27" s="809">
        <v>447.78456</v>
      </c>
      <c r="O27" s="809">
        <v>30814.26212</v>
      </c>
      <c r="P27" s="1021">
        <v>35796.40501</v>
      </c>
      <c r="Q27" s="860">
        <v>92682.13424999997</v>
      </c>
      <c r="R27" s="278"/>
      <c r="S27"/>
    </row>
    <row r="28" spans="1:19" s="117" customFormat="1" ht="12.75" customHeight="1">
      <c r="A28" s="227" t="s">
        <v>448</v>
      </c>
      <c r="B28" s="45"/>
      <c r="C28" s="315"/>
      <c r="D28" s="860">
        <v>-133.43545000000003</v>
      </c>
      <c r="E28" s="722">
        <v>0</v>
      </c>
      <c r="F28" s="722">
        <v>0</v>
      </c>
      <c r="G28" s="722">
        <v>0</v>
      </c>
      <c r="H28" s="722">
        <v>2000</v>
      </c>
      <c r="I28" s="722">
        <v>0</v>
      </c>
      <c r="J28" s="722">
        <v>0</v>
      </c>
      <c r="K28" s="722">
        <v>0</v>
      </c>
      <c r="L28" s="809">
        <v>0</v>
      </c>
      <c r="M28" s="809">
        <v>4.44821</v>
      </c>
      <c r="N28" s="809">
        <v>0</v>
      </c>
      <c r="O28" s="809">
        <v>0</v>
      </c>
      <c r="P28" s="1021">
        <v>0</v>
      </c>
      <c r="Q28" s="860">
        <v>2004.44821</v>
      </c>
      <c r="R28" s="278"/>
      <c r="S28"/>
    </row>
    <row r="29" spans="1:19" s="117" customFormat="1" ht="12.75" customHeight="1">
      <c r="A29" s="228" t="s">
        <v>449</v>
      </c>
      <c r="B29" s="6"/>
      <c r="C29" s="265"/>
      <c r="D29" s="860">
        <v>10212144.384920001</v>
      </c>
      <c r="E29" s="722">
        <v>87846.83997</v>
      </c>
      <c r="F29" s="722">
        <v>255995.68200999996</v>
      </c>
      <c r="G29" s="722">
        <v>292994.54441000003</v>
      </c>
      <c r="H29" s="722">
        <v>329082.27741000004</v>
      </c>
      <c r="I29" s="722">
        <v>327921.98770999996</v>
      </c>
      <c r="J29" s="722">
        <v>304001.51086</v>
      </c>
      <c r="K29" s="722">
        <v>367036.41645</v>
      </c>
      <c r="L29" s="809">
        <v>334585.74048</v>
      </c>
      <c r="M29" s="809">
        <v>311987.27921</v>
      </c>
      <c r="N29" s="809">
        <v>330232.30761</v>
      </c>
      <c r="O29" s="809">
        <v>295733.97822</v>
      </c>
      <c r="P29" s="1021">
        <v>503940.21981999994</v>
      </c>
      <c r="Q29" s="860">
        <v>3741358.7841599993</v>
      </c>
      <c r="R29" s="278"/>
      <c r="S29"/>
    </row>
    <row r="30" spans="1:19" s="117" customFormat="1" ht="12.75" customHeight="1">
      <c r="A30" s="228" t="s">
        <v>450</v>
      </c>
      <c r="B30" s="6"/>
      <c r="C30" s="265"/>
      <c r="D30" s="860">
        <v>28686035.36242</v>
      </c>
      <c r="E30" s="722">
        <v>884106.46404</v>
      </c>
      <c r="F30" s="722">
        <v>1816178.14261</v>
      </c>
      <c r="G30" s="722">
        <v>4466289.03104</v>
      </c>
      <c r="H30" s="722">
        <v>1773169.75534</v>
      </c>
      <c r="I30" s="722">
        <v>5116227.76861</v>
      </c>
      <c r="J30" s="722">
        <v>3030455.5639899997</v>
      </c>
      <c r="K30" s="722">
        <v>8774633.78813</v>
      </c>
      <c r="L30" s="809">
        <v>5288295.24052</v>
      </c>
      <c r="M30" s="809">
        <v>297306.55942</v>
      </c>
      <c r="N30" s="809">
        <v>618755.4596000001</v>
      </c>
      <c r="O30" s="809">
        <v>411447.46366</v>
      </c>
      <c r="P30" s="1021">
        <v>446472.06765000004</v>
      </c>
      <c r="Q30" s="860">
        <v>32923337.30461</v>
      </c>
      <c r="R30" s="278"/>
      <c r="S30"/>
    </row>
    <row r="31" spans="1:19" s="117" customFormat="1" ht="12.75" customHeight="1">
      <c r="A31" s="228" t="s">
        <v>451</v>
      </c>
      <c r="B31" s="6"/>
      <c r="C31" s="265"/>
      <c r="D31" s="860">
        <v>0</v>
      </c>
      <c r="E31" s="722">
        <v>0</v>
      </c>
      <c r="F31" s="722">
        <v>0</v>
      </c>
      <c r="G31" s="722">
        <v>0</v>
      </c>
      <c r="H31" s="722">
        <v>0</v>
      </c>
      <c r="I31" s="722">
        <v>56</v>
      </c>
      <c r="J31" s="722">
        <v>0</v>
      </c>
      <c r="K31" s="722">
        <v>0</v>
      </c>
      <c r="L31" s="809">
        <v>0</v>
      </c>
      <c r="M31" s="809">
        <v>0</v>
      </c>
      <c r="N31" s="809">
        <v>0</v>
      </c>
      <c r="O31" s="809">
        <v>0</v>
      </c>
      <c r="P31" s="1021">
        <v>0</v>
      </c>
      <c r="Q31" s="860">
        <v>56</v>
      </c>
      <c r="R31" s="278"/>
      <c r="S31"/>
    </row>
    <row r="32" spans="1:19" s="117" customFormat="1" ht="12.75" customHeight="1">
      <c r="A32" s="228" t="s">
        <v>452</v>
      </c>
      <c r="B32" s="6"/>
      <c r="C32" s="265"/>
      <c r="D32" s="860">
        <v>4979102.96192</v>
      </c>
      <c r="E32" s="722">
        <v>235982.29420000003</v>
      </c>
      <c r="F32" s="722">
        <v>3053322.39129</v>
      </c>
      <c r="G32" s="722">
        <v>167096.65177</v>
      </c>
      <c r="H32" s="722">
        <v>201276.19768000004</v>
      </c>
      <c r="I32" s="722">
        <v>256577.55667999998</v>
      </c>
      <c r="J32" s="722">
        <v>234245.96102000002</v>
      </c>
      <c r="K32" s="722">
        <v>289832.79523</v>
      </c>
      <c r="L32" s="809">
        <v>352345.98838999995</v>
      </c>
      <c r="M32" s="809">
        <v>255509.32873999997</v>
      </c>
      <c r="N32" s="809">
        <v>305756.15587</v>
      </c>
      <c r="O32" s="809">
        <v>279818.36137999996</v>
      </c>
      <c r="P32" s="1021">
        <v>322286.83291999996</v>
      </c>
      <c r="Q32" s="860">
        <v>5954050.51517</v>
      </c>
      <c r="R32" s="278"/>
      <c r="S32"/>
    </row>
    <row r="33" spans="1:19" s="117" customFormat="1" ht="12.75" customHeight="1">
      <c r="A33" s="228" t="s">
        <v>453</v>
      </c>
      <c r="B33" s="6"/>
      <c r="C33" s="265"/>
      <c r="D33" s="860">
        <v>1263.49806</v>
      </c>
      <c r="E33" s="722">
        <v>3.5319000000000003</v>
      </c>
      <c r="F33" s="722">
        <v>1.8</v>
      </c>
      <c r="G33" s="722">
        <v>0</v>
      </c>
      <c r="H33" s="722">
        <v>0</v>
      </c>
      <c r="I33" s="722">
        <v>0</v>
      </c>
      <c r="J33" s="722">
        <v>0</v>
      </c>
      <c r="K33" s="722">
        <v>0</v>
      </c>
      <c r="L33" s="809">
        <v>0</v>
      </c>
      <c r="M33" s="809">
        <v>0</v>
      </c>
      <c r="N33" s="809">
        <v>0</v>
      </c>
      <c r="O33" s="809">
        <v>0</v>
      </c>
      <c r="P33" s="1021">
        <v>0</v>
      </c>
      <c r="Q33" s="860">
        <v>5.331899999999905</v>
      </c>
      <c r="R33" s="278"/>
      <c r="S33"/>
    </row>
    <row r="34" spans="1:19" s="117" customFormat="1" ht="12.75" customHeight="1">
      <c r="A34" s="228" t="s">
        <v>454</v>
      </c>
      <c r="B34" s="6"/>
      <c r="C34" s="265"/>
      <c r="D34" s="860">
        <v>74970.68533</v>
      </c>
      <c r="E34" s="722">
        <v>0</v>
      </c>
      <c r="F34" s="722">
        <v>0.12674</v>
      </c>
      <c r="G34" s="722">
        <v>0</v>
      </c>
      <c r="H34" s="722">
        <v>0</v>
      </c>
      <c r="I34" s="722">
        <v>0</v>
      </c>
      <c r="J34" s="722">
        <v>0</v>
      </c>
      <c r="K34" s="722">
        <v>0</v>
      </c>
      <c r="L34" s="809">
        <v>0</v>
      </c>
      <c r="M34" s="809">
        <v>0</v>
      </c>
      <c r="N34" s="809">
        <v>0</v>
      </c>
      <c r="O34" s="809">
        <v>0</v>
      </c>
      <c r="P34" s="1021">
        <v>0</v>
      </c>
      <c r="Q34" s="860">
        <v>0.1267400000069756</v>
      </c>
      <c r="R34" s="278"/>
      <c r="S34"/>
    </row>
    <row r="35" spans="1:19" s="117" customFormat="1" ht="12.75" customHeight="1">
      <c r="A35" s="228" t="s">
        <v>455</v>
      </c>
      <c r="B35" s="6"/>
      <c r="C35" s="265"/>
      <c r="D35" s="860">
        <v>1025300</v>
      </c>
      <c r="E35" s="722">
        <v>30000</v>
      </c>
      <c r="F35" s="722">
        <v>83626.31968</v>
      </c>
      <c r="G35" s="722">
        <v>102990.51733999999</v>
      </c>
      <c r="H35" s="722">
        <v>171280.16017</v>
      </c>
      <c r="I35" s="722">
        <v>58705.767420000004</v>
      </c>
      <c r="J35" s="722">
        <v>74747.79089</v>
      </c>
      <c r="K35" s="722">
        <v>64000</v>
      </c>
      <c r="L35" s="809">
        <v>64217.68136999999</v>
      </c>
      <c r="M35" s="809">
        <v>126195.32678999999</v>
      </c>
      <c r="N35" s="809">
        <v>95000</v>
      </c>
      <c r="O35" s="809">
        <v>95000</v>
      </c>
      <c r="P35" s="1021">
        <v>203387.74178</v>
      </c>
      <c r="Q35" s="860">
        <v>1169151.3054399998</v>
      </c>
      <c r="R35" s="278"/>
      <c r="S35"/>
    </row>
    <row r="36" spans="1:19" s="117" customFormat="1" ht="12.75" customHeight="1">
      <c r="A36" s="228" t="s">
        <v>456</v>
      </c>
      <c r="B36" s="6"/>
      <c r="C36" s="265"/>
      <c r="D36" s="860">
        <v>15464637.991230002</v>
      </c>
      <c r="E36" s="722">
        <v>429862.04101</v>
      </c>
      <c r="F36" s="722">
        <v>1974268.0142</v>
      </c>
      <c r="G36" s="722">
        <v>1566954.3508600001</v>
      </c>
      <c r="H36" s="722">
        <v>1569497.3210999998</v>
      </c>
      <c r="I36" s="722">
        <v>1567000</v>
      </c>
      <c r="J36" s="722">
        <v>1882148.9097000002</v>
      </c>
      <c r="K36" s="722">
        <v>1572000</v>
      </c>
      <c r="L36" s="809">
        <v>1155210.58117</v>
      </c>
      <c r="M36" s="809">
        <v>2159893.94482</v>
      </c>
      <c r="N36" s="809">
        <v>1197868.32364</v>
      </c>
      <c r="O36" s="809">
        <v>1635500</v>
      </c>
      <c r="P36" s="1021">
        <v>1582710</v>
      </c>
      <c r="Q36" s="860">
        <v>18292913.486500002</v>
      </c>
      <c r="R36" s="278"/>
      <c r="S36"/>
    </row>
    <row r="37" spans="1:19" s="148" customFormat="1" ht="12.75" customHeight="1">
      <c r="A37" s="236" t="s">
        <v>457</v>
      </c>
      <c r="B37" s="44"/>
      <c r="C37" s="379"/>
      <c r="D37" s="858">
        <v>242592277.50542</v>
      </c>
      <c r="E37" s="733">
        <v>26258620.04122</v>
      </c>
      <c r="F37" s="733">
        <v>22875278.667069998</v>
      </c>
      <c r="G37" s="733">
        <v>19347841.68557</v>
      </c>
      <c r="H37" s="733">
        <v>21099605.32956</v>
      </c>
      <c r="I37" s="733">
        <v>20955894.36290001</v>
      </c>
      <c r="J37" s="733">
        <v>21050105.308020007</v>
      </c>
      <c r="K37" s="733">
        <v>21222367.91226</v>
      </c>
      <c r="L37" s="859">
        <v>21394253.118970007</v>
      </c>
      <c r="M37" s="859">
        <v>23257362.431579996</v>
      </c>
      <c r="N37" s="859">
        <v>28895540.05423</v>
      </c>
      <c r="O37" s="859">
        <v>21577375.57999</v>
      </c>
      <c r="P37" s="1020">
        <v>24056911.443150006</v>
      </c>
      <c r="Q37" s="858">
        <v>271991155.9345199</v>
      </c>
      <c r="R37" s="281"/>
      <c r="S37"/>
    </row>
    <row r="38" spans="1:19" s="148" customFormat="1" ht="12.75" customHeight="1">
      <c r="A38" s="234" t="s">
        <v>458</v>
      </c>
      <c r="B38" s="72"/>
      <c r="C38" s="268"/>
      <c r="D38" s="858">
        <v>225943079.16052997</v>
      </c>
      <c r="E38" s="733">
        <v>24846067.04686</v>
      </c>
      <c r="F38" s="733">
        <v>20504375.076709997</v>
      </c>
      <c r="G38" s="733">
        <v>17957932.89626</v>
      </c>
      <c r="H38" s="733">
        <v>19726014.61764</v>
      </c>
      <c r="I38" s="733">
        <v>19528869.64599001</v>
      </c>
      <c r="J38" s="733">
        <v>19676381.577860005</v>
      </c>
      <c r="K38" s="733">
        <v>19777637.03537</v>
      </c>
      <c r="L38" s="859">
        <v>19944485.364660006</v>
      </c>
      <c r="M38" s="859">
        <v>21838545.989779998</v>
      </c>
      <c r="N38" s="859">
        <v>27401843.58497</v>
      </c>
      <c r="O38" s="859">
        <v>20345865.28685</v>
      </c>
      <c r="P38" s="1020">
        <v>22699576.118850004</v>
      </c>
      <c r="Q38" s="858">
        <v>254247594.24180007</v>
      </c>
      <c r="R38" s="281"/>
      <c r="S38"/>
    </row>
    <row r="39" spans="1:19" s="117" customFormat="1" ht="12.75" customHeight="1">
      <c r="A39" s="709" t="s">
        <v>692</v>
      </c>
      <c r="B39" s="6"/>
      <c r="C39" s="265"/>
      <c r="D39" s="860">
        <v>218025308.32733</v>
      </c>
      <c r="E39" s="722">
        <v>22808178.725429997</v>
      </c>
      <c r="F39" s="722">
        <v>19927926.00304</v>
      </c>
      <c r="G39" s="722">
        <v>17469935.694020003</v>
      </c>
      <c r="H39" s="722">
        <v>19807072.65115</v>
      </c>
      <c r="I39" s="722">
        <v>18974367.224500008</v>
      </c>
      <c r="J39" s="722">
        <v>18919243.761760004</v>
      </c>
      <c r="K39" s="722">
        <v>19179415.1152</v>
      </c>
      <c r="L39" s="809">
        <v>19167859.29038001</v>
      </c>
      <c r="M39" s="809">
        <v>21341394.795709997</v>
      </c>
      <c r="N39" s="809">
        <v>25144868.66621</v>
      </c>
      <c r="O39" s="809">
        <v>19573033.186920002</v>
      </c>
      <c r="P39" s="1021">
        <v>21858175.486680005</v>
      </c>
      <c r="Q39" s="860">
        <v>244171470.60099995</v>
      </c>
      <c r="R39" s="278"/>
      <c r="S39"/>
    </row>
    <row r="40" spans="1:19" s="148" customFormat="1" ht="12.75" customHeight="1">
      <c r="A40" s="228" t="s">
        <v>459</v>
      </c>
      <c r="B40" s="6"/>
      <c r="C40" s="265"/>
      <c r="D40" s="860">
        <v>216616107.14246997</v>
      </c>
      <c r="E40" s="722">
        <v>22689793.830519997</v>
      </c>
      <c r="F40" s="722">
        <v>19825330.54361</v>
      </c>
      <c r="G40" s="722">
        <v>17291023.961100005</v>
      </c>
      <c r="H40" s="722">
        <v>19019981.65905</v>
      </c>
      <c r="I40" s="722">
        <v>18835846.09357001</v>
      </c>
      <c r="J40" s="722">
        <v>18792911.236750003</v>
      </c>
      <c r="K40" s="722">
        <v>19111466.61032</v>
      </c>
      <c r="L40" s="809">
        <v>19042338.340700008</v>
      </c>
      <c r="M40" s="809">
        <v>21264211.80918</v>
      </c>
      <c r="N40" s="809">
        <v>24982333.07816</v>
      </c>
      <c r="O40" s="809">
        <v>19353208.006270003</v>
      </c>
      <c r="P40" s="1021">
        <v>21783201.547490004</v>
      </c>
      <c r="Q40" s="860">
        <v>241991646.71672</v>
      </c>
      <c r="R40" s="278"/>
      <c r="S40"/>
    </row>
    <row r="41" spans="1:19" s="117" customFormat="1" ht="12.75" customHeight="1">
      <c r="A41" s="228"/>
      <c r="B41" s="6"/>
      <c r="C41" s="265" t="s">
        <v>460</v>
      </c>
      <c r="D41" s="860">
        <v>199562013.44600996</v>
      </c>
      <c r="E41" s="722">
        <v>21226707.250899997</v>
      </c>
      <c r="F41" s="722">
        <v>18369539.62779</v>
      </c>
      <c r="G41" s="722">
        <v>15756406.061970003</v>
      </c>
      <c r="H41" s="722">
        <v>17340267.5209</v>
      </c>
      <c r="I41" s="722">
        <v>17189101.25924001</v>
      </c>
      <c r="J41" s="722">
        <v>17140527.63162</v>
      </c>
      <c r="K41" s="722">
        <v>17445296.41643</v>
      </c>
      <c r="L41" s="809">
        <v>17380847.600600008</v>
      </c>
      <c r="M41" s="809">
        <v>19591713.64903</v>
      </c>
      <c r="N41" s="809">
        <v>23263809.12278</v>
      </c>
      <c r="O41" s="809">
        <v>17639124.894210003</v>
      </c>
      <c r="P41" s="1021">
        <v>19924726.275950003</v>
      </c>
      <c r="Q41" s="860">
        <v>222268067.31142</v>
      </c>
      <c r="R41" s="278"/>
      <c r="S41"/>
    </row>
    <row r="42" spans="1:19" s="117" customFormat="1" ht="12.75" customHeight="1">
      <c r="A42" s="228"/>
      <c r="B42" s="6"/>
      <c r="C42" s="265" t="s">
        <v>461</v>
      </c>
      <c r="D42" s="860">
        <v>194103208.67644995</v>
      </c>
      <c r="E42" s="722">
        <v>20967841.215689998</v>
      </c>
      <c r="F42" s="722">
        <v>15306659.335290002</v>
      </c>
      <c r="G42" s="722">
        <v>15532887.090890003</v>
      </c>
      <c r="H42" s="722">
        <v>17078610.93419</v>
      </c>
      <c r="I42" s="722">
        <v>16760032.491510008</v>
      </c>
      <c r="J42" s="722">
        <v>16767379.677620001</v>
      </c>
      <c r="K42" s="722">
        <v>17023897.66944</v>
      </c>
      <c r="L42" s="809">
        <v>16907758.485470008</v>
      </c>
      <c r="M42" s="809">
        <v>19287904.86907</v>
      </c>
      <c r="N42" s="809">
        <v>22888712.73292</v>
      </c>
      <c r="O42" s="809">
        <v>17078068.65452</v>
      </c>
      <c r="P42" s="1021">
        <v>19405527.693230003</v>
      </c>
      <c r="Q42" s="860">
        <v>215005280.84984</v>
      </c>
      <c r="R42" s="278"/>
      <c r="S42"/>
    </row>
    <row r="43" spans="1:19" s="117" customFormat="1" ht="12.75" customHeight="1">
      <c r="A43" s="228"/>
      <c r="B43" s="6"/>
      <c r="C43" s="265" t="s">
        <v>462</v>
      </c>
      <c r="D43" s="860">
        <v>4979102.96192</v>
      </c>
      <c r="E43" s="722">
        <v>235982.29420000003</v>
      </c>
      <c r="F43" s="722">
        <v>3053322.39129</v>
      </c>
      <c r="G43" s="722">
        <v>167096.65177</v>
      </c>
      <c r="H43" s="722">
        <v>201276.19768000004</v>
      </c>
      <c r="I43" s="722">
        <v>256577.55667999998</v>
      </c>
      <c r="J43" s="722">
        <v>234245.96102000002</v>
      </c>
      <c r="K43" s="722">
        <v>289832.79523</v>
      </c>
      <c r="L43" s="809">
        <v>352345.98838999995</v>
      </c>
      <c r="M43" s="809">
        <v>255509.32873999997</v>
      </c>
      <c r="N43" s="809">
        <v>305756.15587</v>
      </c>
      <c r="O43" s="809">
        <v>279818.36137999996</v>
      </c>
      <c r="P43" s="1021">
        <v>322286.83291999996</v>
      </c>
      <c r="Q43" s="860">
        <v>5954050.51517</v>
      </c>
      <c r="R43" s="278"/>
      <c r="S43"/>
    </row>
    <row r="44" spans="1:19" s="117" customFormat="1" ht="12.75" customHeight="1">
      <c r="A44" s="228"/>
      <c r="B44" s="6"/>
      <c r="C44" s="265" t="s">
        <v>626</v>
      </c>
      <c r="D44" s="860">
        <v>479701.80764</v>
      </c>
      <c r="E44" s="722">
        <v>22883.74101</v>
      </c>
      <c r="F44" s="722">
        <v>1022.52821</v>
      </c>
      <c r="G44" s="722">
        <v>2130.31805</v>
      </c>
      <c r="H44" s="722">
        <v>5613.62126</v>
      </c>
      <c r="I44" s="722">
        <v>35568.312640000004</v>
      </c>
      <c r="J44" s="722">
        <v>55498</v>
      </c>
      <c r="K44" s="722">
        <v>59652.83609</v>
      </c>
      <c r="L44" s="809">
        <v>50568.10618</v>
      </c>
      <c r="M44" s="809">
        <v>47951.60805</v>
      </c>
      <c r="N44" s="809">
        <v>69340.23399</v>
      </c>
      <c r="O44" s="809">
        <v>44650.709689999996</v>
      </c>
      <c r="P44" s="1021">
        <v>77154.80185999998</v>
      </c>
      <c r="Q44" s="860">
        <v>472034.81703000003</v>
      </c>
      <c r="R44" s="278"/>
      <c r="S44"/>
    </row>
    <row r="45" spans="1:19" s="117" customFormat="1" ht="12.75" customHeight="1">
      <c r="A45" s="228"/>
      <c r="B45" s="6"/>
      <c r="C45" s="1066" t="s">
        <v>5</v>
      </c>
      <c r="D45" s="860" t="s">
        <v>366</v>
      </c>
      <c r="E45" s="722" t="s">
        <v>366</v>
      </c>
      <c r="F45" s="722">
        <v>8535.373</v>
      </c>
      <c r="G45" s="722">
        <v>54292.00126</v>
      </c>
      <c r="H45" s="722">
        <v>54766.767770000006</v>
      </c>
      <c r="I45" s="722">
        <v>136922.89841</v>
      </c>
      <c r="J45" s="722">
        <v>83403.99298000001</v>
      </c>
      <c r="K45" s="722">
        <v>71913.11567</v>
      </c>
      <c r="L45" s="809">
        <v>70175.02056</v>
      </c>
      <c r="M45" s="809">
        <v>347.84317</v>
      </c>
      <c r="N45" s="809">
        <v>0</v>
      </c>
      <c r="O45" s="809">
        <v>236587.16862</v>
      </c>
      <c r="P45" s="1021">
        <v>119756.94794</v>
      </c>
      <c r="Q45" s="860">
        <v>836701.1293799999</v>
      </c>
      <c r="R45" s="278"/>
      <c r="S45"/>
    </row>
    <row r="46" spans="1:19" s="117" customFormat="1" ht="12.75" customHeight="1">
      <c r="A46" s="234"/>
      <c r="B46" s="6"/>
      <c r="C46" s="265" t="s">
        <v>463</v>
      </c>
      <c r="D46" s="860">
        <v>17054093.69646</v>
      </c>
      <c r="E46" s="722">
        <v>1463086.5796200002</v>
      </c>
      <c r="F46" s="722">
        <v>1455790.91582</v>
      </c>
      <c r="G46" s="722">
        <v>1534617.8991300003</v>
      </c>
      <c r="H46" s="722">
        <v>1679714.13815</v>
      </c>
      <c r="I46" s="722">
        <v>1646744.83433</v>
      </c>
      <c r="J46" s="722">
        <v>1652383.6051300003</v>
      </c>
      <c r="K46" s="722">
        <v>1666170.1938900002</v>
      </c>
      <c r="L46" s="809">
        <v>1661490.7401000003</v>
      </c>
      <c r="M46" s="809">
        <v>1672498.1601500001</v>
      </c>
      <c r="N46" s="809">
        <v>1718523.9553799992</v>
      </c>
      <c r="O46" s="809">
        <v>1714083.1120599997</v>
      </c>
      <c r="P46" s="1021">
        <v>1858475.27154</v>
      </c>
      <c r="Q46" s="860">
        <v>19723579.405300006</v>
      </c>
      <c r="R46" s="278"/>
      <c r="S46"/>
    </row>
    <row r="47" spans="1:19" s="148" customFormat="1" ht="12.75" customHeight="1">
      <c r="A47" s="228"/>
      <c r="B47" s="72"/>
      <c r="C47" s="265" t="s">
        <v>464</v>
      </c>
      <c r="D47" s="860">
        <v>1017895.2193999998</v>
      </c>
      <c r="E47" s="722">
        <v>70998.53145000002</v>
      </c>
      <c r="F47" s="722">
        <v>69327.12535</v>
      </c>
      <c r="G47" s="722">
        <v>66771.60654</v>
      </c>
      <c r="H47" s="722">
        <v>64190.88841</v>
      </c>
      <c r="I47" s="722">
        <v>65525.49256</v>
      </c>
      <c r="J47" s="722">
        <v>65699.19645999999</v>
      </c>
      <c r="K47" s="722">
        <v>67873.60302</v>
      </c>
      <c r="L47" s="809">
        <v>68257.36448</v>
      </c>
      <c r="M47" s="809">
        <v>70760.30017999999</v>
      </c>
      <c r="N47" s="809">
        <v>107601.72650999998</v>
      </c>
      <c r="O47" s="809">
        <v>85538.97483000005</v>
      </c>
      <c r="P47" s="1021">
        <v>224526.03484999997</v>
      </c>
      <c r="Q47" s="860">
        <v>1027070.84464</v>
      </c>
      <c r="R47" s="278"/>
      <c r="S47"/>
    </row>
    <row r="48" spans="1:19" s="148" customFormat="1" ht="12.75" customHeight="1">
      <c r="A48" s="228"/>
      <c r="B48" s="72"/>
      <c r="C48" s="265" t="s">
        <v>539</v>
      </c>
      <c r="D48" s="860">
        <v>16036198.47706</v>
      </c>
      <c r="E48" s="722">
        <v>1392088.04817</v>
      </c>
      <c r="F48" s="722">
        <v>1386463.79047</v>
      </c>
      <c r="G48" s="722">
        <v>1467846.2925900002</v>
      </c>
      <c r="H48" s="722">
        <v>1615523.24974</v>
      </c>
      <c r="I48" s="722">
        <v>1581219.34177</v>
      </c>
      <c r="J48" s="722">
        <v>1586684.4086700003</v>
      </c>
      <c r="K48" s="722">
        <v>1598296.5908700002</v>
      </c>
      <c r="L48" s="809">
        <v>1593233.3756200003</v>
      </c>
      <c r="M48" s="809">
        <v>1601737.85997</v>
      </c>
      <c r="N48" s="809">
        <v>1610922.2288699993</v>
      </c>
      <c r="O48" s="809">
        <v>1628544.1372299998</v>
      </c>
      <c r="P48" s="1021">
        <v>1633949.2366900002</v>
      </c>
      <c r="Q48" s="860">
        <v>18696508.560660005</v>
      </c>
      <c r="R48" s="278"/>
      <c r="S48"/>
    </row>
    <row r="49" spans="1:19" s="117" customFormat="1" ht="12.75" customHeight="1">
      <c r="A49" s="228" t="s">
        <v>465</v>
      </c>
      <c r="B49" s="6"/>
      <c r="C49" s="265"/>
      <c r="D49" s="860">
        <v>-1409201.1848600002</v>
      </c>
      <c r="E49" s="722">
        <v>-118384.89491</v>
      </c>
      <c r="F49" s="722">
        <v>-102595.45942999999</v>
      </c>
      <c r="G49" s="722">
        <v>-178911.73292</v>
      </c>
      <c r="H49" s="722">
        <v>-787090.9921</v>
      </c>
      <c r="I49" s="722">
        <v>-138521.13092999998</v>
      </c>
      <c r="J49" s="722">
        <v>-126332.52501</v>
      </c>
      <c r="K49" s="722">
        <v>-67948.50488000001</v>
      </c>
      <c r="L49" s="809">
        <v>-125520.94967999999</v>
      </c>
      <c r="M49" s="809">
        <v>-77182.98652999998</v>
      </c>
      <c r="N49" s="809">
        <v>-162535.58805000002</v>
      </c>
      <c r="O49" s="809">
        <v>-219825.18065</v>
      </c>
      <c r="P49" s="1021">
        <v>-74973.93919</v>
      </c>
      <c r="Q49" s="860">
        <v>-2179823.88428</v>
      </c>
      <c r="R49" s="278"/>
      <c r="S49"/>
    </row>
    <row r="50" spans="1:19" s="117" customFormat="1" ht="12.75" customHeight="1">
      <c r="A50" s="228" t="s">
        <v>466</v>
      </c>
      <c r="B50" s="6"/>
      <c r="C50" s="265"/>
      <c r="D50" s="860">
        <v>6928639.66302</v>
      </c>
      <c r="E50" s="722">
        <v>1192716.91536</v>
      </c>
      <c r="F50" s="722">
        <v>603604.65806</v>
      </c>
      <c r="G50" s="722">
        <v>348927.68283000006</v>
      </c>
      <c r="H50" s="722">
        <v>540047.8603099999</v>
      </c>
      <c r="I50" s="722">
        <v>544760.0969199999</v>
      </c>
      <c r="J50" s="722">
        <v>547345.79523</v>
      </c>
      <c r="K50" s="722">
        <v>555378.06183</v>
      </c>
      <c r="L50" s="809">
        <v>798816.2337699999</v>
      </c>
      <c r="M50" s="809">
        <v>453487.0119400001</v>
      </c>
      <c r="N50" s="809">
        <v>752548.1146799999</v>
      </c>
      <c r="O50" s="809">
        <v>594545.2581099999</v>
      </c>
      <c r="P50" s="1021">
        <v>629932.2933299998</v>
      </c>
      <c r="Q50" s="860">
        <v>7562109.98237</v>
      </c>
      <c r="R50" s="278"/>
      <c r="S50"/>
    </row>
    <row r="51" spans="1:19" s="117" customFormat="1" ht="12.75" customHeight="1">
      <c r="A51" s="227" t="s">
        <v>467</v>
      </c>
      <c r="B51" s="45"/>
      <c r="C51" s="315"/>
      <c r="D51" s="860">
        <v>2398332.3550400008</v>
      </c>
      <c r="E51" s="722">
        <v>963556.3009800005</v>
      </c>
      <c r="F51" s="722">
        <v>75439.87503999835</v>
      </c>
      <c r="G51" s="722">
        <v>317981.2523299993</v>
      </c>
      <c r="H51" s="722">
        <v>165985.09828000068</v>
      </c>
      <c r="I51" s="722">
        <v>148263.45550000123</v>
      </c>
      <c r="J51" s="722">
        <v>336124.5458800016</v>
      </c>
      <c r="K51" s="722">
        <v>110792.36321999936</v>
      </c>
      <c r="L51" s="809">
        <v>103330.79018999761</v>
      </c>
      <c r="M51" s="809">
        <v>120847.16865999965</v>
      </c>
      <c r="N51" s="809">
        <v>1666962.3921300024</v>
      </c>
      <c r="O51" s="809">
        <v>398112.02246999915</v>
      </c>
      <c r="P51" s="1021">
        <v>286442.2780299999</v>
      </c>
      <c r="Q51" s="860">
        <v>4693837.54271</v>
      </c>
      <c r="R51" s="278"/>
      <c r="S51"/>
    </row>
    <row r="52" spans="1:19" s="148" customFormat="1" ht="12.75" customHeight="1">
      <c r="A52" s="234" t="s">
        <v>622</v>
      </c>
      <c r="B52" s="72"/>
      <c r="C52" s="268"/>
      <c r="D52" s="858">
        <v>16649198.34489</v>
      </c>
      <c r="E52" s="733">
        <v>1412552.9943600004</v>
      </c>
      <c r="F52" s="733">
        <v>2370903.59036</v>
      </c>
      <c r="G52" s="733">
        <v>1389908.7893100004</v>
      </c>
      <c r="H52" s="733">
        <v>1373590.7119199997</v>
      </c>
      <c r="I52" s="733">
        <v>1427024.7169100002</v>
      </c>
      <c r="J52" s="733">
        <v>1373723.73016</v>
      </c>
      <c r="K52" s="733">
        <v>1444730.8768899997</v>
      </c>
      <c r="L52" s="859">
        <v>1449767.7543100002</v>
      </c>
      <c r="M52" s="859">
        <v>1418816.4418</v>
      </c>
      <c r="N52" s="859">
        <v>1493696.4692600002</v>
      </c>
      <c r="O52" s="859">
        <v>1468097.4617600003</v>
      </c>
      <c r="P52" s="1020">
        <v>1477092.2722399998</v>
      </c>
      <c r="Q52" s="858">
        <v>18099905.809280008</v>
      </c>
      <c r="R52" s="281"/>
      <c r="S52"/>
    </row>
    <row r="53" spans="1:19" s="148" customFormat="1" ht="12.75" customHeight="1">
      <c r="A53" s="234" t="s">
        <v>468</v>
      </c>
      <c r="B53" s="72"/>
      <c r="C53" s="268"/>
      <c r="D53" s="858">
        <v>-36206741.68695998</v>
      </c>
      <c r="E53" s="733">
        <v>1737461.880420003</v>
      </c>
      <c r="F53" s="733">
        <v>-6337725.749830004</v>
      </c>
      <c r="G53" s="733">
        <v>-2587218.6123600043</v>
      </c>
      <c r="H53" s="733">
        <v>-3130646.0796599984</v>
      </c>
      <c r="I53" s="733">
        <v>-3099357.075250009</v>
      </c>
      <c r="J53" s="733">
        <v>-2739735.4081400037</v>
      </c>
      <c r="K53" s="733">
        <v>-3381437.960599998</v>
      </c>
      <c r="L53" s="859">
        <v>-3093494.426890008</v>
      </c>
      <c r="M53" s="859">
        <v>-5191541.4504</v>
      </c>
      <c r="N53" s="859">
        <v>-9172802.21665</v>
      </c>
      <c r="O53" s="859">
        <v>-2774229.767250009</v>
      </c>
      <c r="P53" s="1020">
        <v>-3116271.067230005</v>
      </c>
      <c r="Q53" s="858">
        <v>-42886997.93384002</v>
      </c>
      <c r="R53" s="281"/>
      <c r="S53"/>
    </row>
    <row r="54" spans="1:19" s="148" customFormat="1" ht="12.75" customHeight="1">
      <c r="A54" s="234" t="s">
        <v>469</v>
      </c>
      <c r="B54" s="72"/>
      <c r="C54" s="268"/>
      <c r="D54" s="858">
        <v>-54670036.56827998</v>
      </c>
      <c r="E54" s="733">
        <v>155990.4058900031</v>
      </c>
      <c r="F54" s="733">
        <v>-7896112.1250800025</v>
      </c>
      <c r="G54" s="733">
        <v>-4300748.244410006</v>
      </c>
      <c r="H54" s="733">
        <v>-5597451.209909998</v>
      </c>
      <c r="I54" s="733">
        <v>-4884623.040510009</v>
      </c>
      <c r="J54" s="733">
        <v>-4518451.538280006</v>
      </c>
      <c r="K54" s="733">
        <v>-5115556.65937</v>
      </c>
      <c r="L54" s="859">
        <v>-4880506.116670008</v>
      </c>
      <c r="M54" s="859">
        <v>-6941222.59708</v>
      </c>
      <c r="N54" s="859">
        <v>-11053861.76008</v>
      </c>
      <c r="O54" s="859">
        <v>-4708138.059960008</v>
      </c>
      <c r="P54" s="1020">
        <v>-5049720.277960006</v>
      </c>
      <c r="Q54" s="858">
        <v>-64790401.22342007</v>
      </c>
      <c r="R54" s="281"/>
      <c r="S54"/>
    </row>
    <row r="55" spans="1:19" s="148" customFormat="1" ht="12.75" customHeight="1">
      <c r="A55" s="234" t="s">
        <v>470</v>
      </c>
      <c r="B55" s="72"/>
      <c r="C55" s="268"/>
      <c r="D55" s="858">
        <v>1238223.3556400072</v>
      </c>
      <c r="E55" s="733">
        <v>-4741063.491339998</v>
      </c>
      <c r="F55" s="733">
        <v>1969469.368529994</v>
      </c>
      <c r="G55" s="733">
        <v>2647415.240040002</v>
      </c>
      <c r="H55" s="733">
        <v>-299864.29871999973</v>
      </c>
      <c r="I55" s="733">
        <v>261673.46523998887</v>
      </c>
      <c r="J55" s="733">
        <v>50332.649539993174</v>
      </c>
      <c r="K55" s="733">
        <v>347081.4532100035</v>
      </c>
      <c r="L55" s="859">
        <v>850565.0126299926</v>
      </c>
      <c r="M55" s="859">
        <v>7267716.684770005</v>
      </c>
      <c r="N55" s="859">
        <v>-4036079.0285499953</v>
      </c>
      <c r="O55" s="859">
        <v>-653333.4837000062</v>
      </c>
      <c r="P55" s="1020">
        <v>-1215704.6464600076</v>
      </c>
      <c r="Q55" s="858">
        <v>2448208.925189971</v>
      </c>
      <c r="R55" s="281"/>
      <c r="S55"/>
    </row>
    <row r="56" spans="1:19" s="148" customFormat="1" ht="12.75" customHeight="1">
      <c r="A56" s="406" t="s">
        <v>223</v>
      </c>
      <c r="B56" s="407"/>
      <c r="C56" s="408"/>
      <c r="D56" s="861">
        <v>3306363.773778677</v>
      </c>
      <c r="E56" s="737">
        <v>3306363.773778701</v>
      </c>
      <c r="F56" s="737">
        <v>5275833.142308697</v>
      </c>
      <c r="G56" s="737">
        <v>7923248.3823486995</v>
      </c>
      <c r="H56" s="737">
        <v>7623384.083628702</v>
      </c>
      <c r="I56" s="737">
        <v>7885057.548868692</v>
      </c>
      <c r="J56" s="737">
        <v>7935390.198408687</v>
      </c>
      <c r="K56" s="737">
        <v>8282471.651618689</v>
      </c>
      <c r="L56" s="811">
        <v>9133036.664248683</v>
      </c>
      <c r="M56" s="811">
        <v>16400753.349018687</v>
      </c>
      <c r="N56" s="811">
        <v>12364674.32046869</v>
      </c>
      <c r="O56" s="811">
        <v>11711340.836768685</v>
      </c>
      <c r="P56" s="1022">
        <v>10495636.190308679</v>
      </c>
      <c r="Q56" s="861">
        <v>10495636.19030881</v>
      </c>
      <c r="R56" s="281"/>
      <c r="S56" s="402"/>
    </row>
    <row r="57" spans="1:26" s="88" customFormat="1" ht="10.5" customHeight="1">
      <c r="A57" s="26" t="s">
        <v>235</v>
      </c>
      <c r="B57" s="26"/>
      <c r="C57" s="26"/>
      <c r="D57" s="862"/>
      <c r="E57" s="863"/>
      <c r="F57" s="863"/>
      <c r="G57" s="863"/>
      <c r="H57" s="863"/>
      <c r="I57" s="863"/>
      <c r="J57" s="863"/>
      <c r="K57" s="863"/>
      <c r="L57" s="863"/>
      <c r="M57" s="863"/>
      <c r="N57" s="863"/>
      <c r="O57" s="863"/>
      <c r="P57" s="863"/>
      <c r="Q57" s="863"/>
      <c r="R57" s="863"/>
      <c r="S57" s="429"/>
      <c r="T57" s="429"/>
      <c r="U57" s="429"/>
      <c r="V57" s="429"/>
      <c r="W57" s="429"/>
      <c r="X57" s="429"/>
      <c r="Z57" s="68"/>
    </row>
    <row r="58" spans="1:26" s="88" customFormat="1" ht="10.5" customHeight="1">
      <c r="A58" s="659" t="s">
        <v>6</v>
      </c>
      <c r="B58" s="26"/>
      <c r="C58" s="26"/>
      <c r="D58" s="864"/>
      <c r="E58" s="865"/>
      <c r="F58" s="865"/>
      <c r="G58" s="865"/>
      <c r="H58" s="865"/>
      <c r="I58" s="864"/>
      <c r="J58" s="864"/>
      <c r="K58" s="864"/>
      <c r="L58" s="864"/>
      <c r="M58" s="864"/>
      <c r="N58" s="864"/>
      <c r="O58" s="864"/>
      <c r="P58" s="864"/>
      <c r="Q58" s="864"/>
      <c r="R58" s="864"/>
      <c r="S58" s="430"/>
      <c r="T58" s="430"/>
      <c r="U58" s="430"/>
      <c r="V58" s="430"/>
      <c r="W58" s="430"/>
      <c r="X58" s="430"/>
      <c r="Y58" s="430"/>
      <c r="Z58" s="68"/>
    </row>
    <row r="59" spans="1:26" s="88" customFormat="1" ht="10.5" customHeight="1">
      <c r="A59" s="26" t="s">
        <v>30</v>
      </c>
      <c r="B59" s="26"/>
      <c r="C59" s="26"/>
      <c r="D59" s="866"/>
      <c r="E59" s="867"/>
      <c r="F59" s="867"/>
      <c r="G59" s="867"/>
      <c r="H59" s="867"/>
      <c r="I59" s="868"/>
      <c r="J59" s="868"/>
      <c r="K59" s="868"/>
      <c r="L59" s="868"/>
      <c r="M59" s="868"/>
      <c r="N59" s="868"/>
      <c r="O59" s="868"/>
      <c r="P59" s="868"/>
      <c r="Q59" s="868"/>
      <c r="R59" s="868"/>
      <c r="S59"/>
      <c r="T59"/>
      <c r="U59"/>
      <c r="V59"/>
      <c r="W59"/>
      <c r="X59"/>
      <c r="Y59"/>
      <c r="Z59" s="68"/>
    </row>
    <row r="60" spans="1:26" s="88" customFormat="1" ht="10.5" customHeight="1">
      <c r="A60" s="659" t="s">
        <v>693</v>
      </c>
      <c r="B60" s="26"/>
      <c r="C60" s="26"/>
      <c r="D60" s="869"/>
      <c r="E60" s="870"/>
      <c r="F60" s="870"/>
      <c r="G60" s="870"/>
      <c r="H60" s="870"/>
      <c r="I60" s="869"/>
      <c r="J60" s="869"/>
      <c r="K60" s="869"/>
      <c r="L60" s="869"/>
      <c r="M60" s="869"/>
      <c r="N60" s="869"/>
      <c r="O60" s="869"/>
      <c r="P60" s="869"/>
      <c r="Q60" s="869"/>
      <c r="R60" s="869"/>
      <c r="S60" s="431"/>
      <c r="T60" s="431"/>
      <c r="U60" s="431"/>
      <c r="V60" s="431"/>
      <c r="W60" s="431"/>
      <c r="X60" s="431"/>
      <c r="Y60" s="431"/>
      <c r="Z60" s="68"/>
    </row>
    <row r="61" spans="1:26" s="88" customFormat="1" ht="10.5" customHeight="1">
      <c r="A61" s="659" t="s">
        <v>25</v>
      </c>
      <c r="B61" s="26"/>
      <c r="C61" s="26"/>
      <c r="D61" s="753"/>
      <c r="E61" s="759"/>
      <c r="F61" s="759"/>
      <c r="G61" s="759"/>
      <c r="H61" s="759"/>
      <c r="I61" s="753"/>
      <c r="J61" s="753"/>
      <c r="K61" s="753"/>
      <c r="L61" s="753"/>
      <c r="M61" s="753"/>
      <c r="N61" s="753"/>
      <c r="O61" s="753"/>
      <c r="P61" s="753"/>
      <c r="Q61" s="753"/>
      <c r="R61" s="753"/>
      <c r="S61" s="432"/>
      <c r="T61" s="432"/>
      <c r="U61" s="432"/>
      <c r="V61" s="432"/>
      <c r="W61" s="432"/>
      <c r="X61" s="432"/>
      <c r="Y61" s="432"/>
      <c r="Z61" s="68"/>
    </row>
    <row r="62" spans="1:26" s="88" customFormat="1" ht="10.5" customHeight="1">
      <c r="A62" s="659" t="s">
        <v>27</v>
      </c>
      <c r="B62" s="26"/>
      <c r="C62" s="26"/>
      <c r="D62" s="753"/>
      <c r="E62" s="759"/>
      <c r="F62" s="759"/>
      <c r="G62" s="759"/>
      <c r="H62" s="759"/>
      <c r="I62" s="753"/>
      <c r="J62" s="753"/>
      <c r="K62" s="753"/>
      <c r="L62" s="753"/>
      <c r="M62" s="753"/>
      <c r="N62" s="753"/>
      <c r="O62" s="753"/>
      <c r="P62" s="753"/>
      <c r="Q62" s="753"/>
      <c r="R62" s="753"/>
      <c r="S62" s="432"/>
      <c r="T62" s="432"/>
      <c r="U62" s="432"/>
      <c r="V62" s="432"/>
      <c r="W62" s="432"/>
      <c r="X62" s="432"/>
      <c r="Y62" s="432"/>
      <c r="Z62" s="68"/>
    </row>
    <row r="63" spans="1:26" s="88" customFormat="1" ht="10.5" customHeight="1">
      <c r="A63" s="659" t="s">
        <v>26</v>
      </c>
      <c r="B63" s="26"/>
      <c r="C63" s="26"/>
      <c r="D63" s="722"/>
      <c r="E63" s="809"/>
      <c r="F63" s="809"/>
      <c r="G63" s="809"/>
      <c r="H63" s="809"/>
      <c r="I63" s="722"/>
      <c r="J63" s="722"/>
      <c r="K63" s="722"/>
      <c r="L63" s="722"/>
      <c r="M63" s="722"/>
      <c r="N63" s="722"/>
      <c r="O63" s="722"/>
      <c r="P63" s="722"/>
      <c r="Q63" s="722"/>
      <c r="R63" s="722"/>
      <c r="S63" s="47"/>
      <c r="T63" s="47"/>
      <c r="U63" s="47"/>
      <c r="V63" s="47"/>
      <c r="W63" s="47"/>
      <c r="X63" s="47"/>
      <c r="Y63" s="47"/>
      <c r="Z63" s="68"/>
    </row>
    <row r="64" spans="1:26" s="88" customFormat="1" ht="20.25" customHeight="1">
      <c r="A64" s="26"/>
      <c r="B64" s="26"/>
      <c r="C64" s="26"/>
      <c r="D64" s="722"/>
      <c r="E64" s="862"/>
      <c r="F64" s="809"/>
      <c r="G64" s="809"/>
      <c r="H64" s="871"/>
      <c r="I64" s="722"/>
      <c r="J64" s="722"/>
      <c r="K64" s="722"/>
      <c r="L64" s="722"/>
      <c r="M64" s="722"/>
      <c r="N64" s="722"/>
      <c r="O64" s="722"/>
      <c r="P64" s="722"/>
      <c r="Q64" s="722"/>
      <c r="R64" s="722"/>
      <c r="S64" s="433"/>
      <c r="T64" s="47"/>
      <c r="U64" s="47"/>
      <c r="V64" s="47"/>
      <c r="W64" s="47"/>
      <c r="X64" s="47"/>
      <c r="Y64" s="47"/>
      <c r="Z64" s="68"/>
    </row>
    <row r="65" spans="1:26" s="88" customFormat="1" ht="12.75">
      <c r="A65" s="64" t="str">
        <f>A1</f>
        <v>Boletim Estatístico da Previdência Social - Vol. 14 Nº 11</v>
      </c>
      <c r="B65" s="51"/>
      <c r="C65" s="51"/>
      <c r="D65" s="758"/>
      <c r="E65" s="862"/>
      <c r="F65" s="862"/>
      <c r="G65" s="862"/>
      <c r="H65" s="862"/>
      <c r="I65" s="862"/>
      <c r="J65" s="862"/>
      <c r="K65" s="862"/>
      <c r="L65" s="862"/>
      <c r="M65" s="862"/>
      <c r="N65" s="862"/>
      <c r="O65" s="862"/>
      <c r="P65" s="862"/>
      <c r="Q65" s="433" t="str">
        <f>Q1</f>
        <v>Novembro/2009</v>
      </c>
      <c r="R65" s="862"/>
      <c r="Z65" s="68"/>
    </row>
    <row r="66" spans="1:26" s="88" customFormat="1" ht="12.75">
      <c r="A66" s="18"/>
      <c r="B66" s="434"/>
      <c r="C66" s="18"/>
      <c r="D66" s="758"/>
      <c r="E66" s="758"/>
      <c r="F66" s="862"/>
      <c r="G66" s="862"/>
      <c r="H66" s="862"/>
      <c r="I66" s="862"/>
      <c r="J66" s="862"/>
      <c r="K66" s="862"/>
      <c r="L66" s="862"/>
      <c r="M66" s="862"/>
      <c r="N66" s="862"/>
      <c r="O66" s="862"/>
      <c r="P66" s="862"/>
      <c r="Q66" s="862"/>
      <c r="R66" s="862"/>
      <c r="Z66" s="545"/>
    </row>
    <row r="67" spans="1:26" s="88" customFormat="1" ht="17.25" customHeight="1">
      <c r="A67" s="349"/>
      <c r="B67" s="349"/>
      <c r="C67" s="349"/>
      <c r="D67" s="872"/>
      <c r="E67" s="872"/>
      <c r="F67" s="862"/>
      <c r="G67" s="862"/>
      <c r="H67" s="862"/>
      <c r="I67" s="862"/>
      <c r="J67" s="862"/>
      <c r="K67" s="862"/>
      <c r="L67" s="862"/>
      <c r="M67" s="862"/>
      <c r="N67" s="862"/>
      <c r="O67" s="862"/>
      <c r="P67" s="862"/>
      <c r="Q67" s="862"/>
      <c r="R67" s="862"/>
      <c r="Z67" s="68"/>
    </row>
    <row r="68" spans="1:40" s="88" customFormat="1" ht="17.25" customHeight="1">
      <c r="A68" s="18"/>
      <c r="B68" s="18"/>
      <c r="C68" s="18"/>
      <c r="D68" s="758"/>
      <c r="E68" s="758"/>
      <c r="F68" s="862"/>
      <c r="G68" s="862"/>
      <c r="H68" s="862"/>
      <c r="I68" s="862"/>
      <c r="J68" s="862"/>
      <c r="K68" s="862"/>
      <c r="L68" s="862"/>
      <c r="M68" s="862"/>
      <c r="N68" s="862"/>
      <c r="O68" s="862"/>
      <c r="P68" s="862"/>
      <c r="Q68" s="862"/>
      <c r="R68" s="862"/>
      <c r="Z68" s="43"/>
      <c r="AA68" s="52"/>
      <c r="AB68" s="18"/>
      <c r="AC68" s="18"/>
      <c r="AD68" s="18"/>
      <c r="AE68" s="18"/>
      <c r="AF68" s="18"/>
      <c r="AG68" s="185" t="s">
        <v>596</v>
      </c>
      <c r="AH68" s="495"/>
      <c r="AJ68" s="185" t="s">
        <v>597</v>
      </c>
      <c r="AK68" s="495"/>
      <c r="AL68" s="495"/>
      <c r="AM68" s="18"/>
      <c r="AN68" s="18"/>
    </row>
    <row r="69" spans="1:40" s="88" customFormat="1" ht="17.25" customHeight="1">
      <c r="A69" s="18"/>
      <c r="B69" s="18"/>
      <c r="C69" s="18"/>
      <c r="D69" s="758"/>
      <c r="E69" s="758"/>
      <c r="F69" s="862"/>
      <c r="G69" s="862"/>
      <c r="H69" s="862"/>
      <c r="I69" s="862"/>
      <c r="J69" s="862"/>
      <c r="K69" s="862"/>
      <c r="L69" s="862"/>
      <c r="M69" s="862"/>
      <c r="N69" s="862"/>
      <c r="O69" s="862"/>
      <c r="P69" s="862"/>
      <c r="Q69" s="862"/>
      <c r="R69" s="862"/>
      <c r="Z69" s="43"/>
      <c r="AA69" s="18"/>
      <c r="AB69" s="18"/>
      <c r="AC69" s="18"/>
      <c r="AD69" s="18"/>
      <c r="AE69" s="18"/>
      <c r="AF69" s="18"/>
      <c r="AG69" s="18"/>
      <c r="AH69" s="18"/>
      <c r="AI69" s="18"/>
      <c r="AJ69" s="18"/>
      <c r="AK69" s="18"/>
      <c r="AL69" s="18"/>
      <c r="AM69" s="18"/>
      <c r="AN69" s="18"/>
    </row>
    <row r="70" spans="1:41" s="88" customFormat="1" ht="17.25" customHeight="1">
      <c r="A70" s="18"/>
      <c r="B70" s="18"/>
      <c r="C70" s="18"/>
      <c r="D70" s="758"/>
      <c r="E70" s="758"/>
      <c r="F70" s="862"/>
      <c r="G70" s="862"/>
      <c r="H70" s="862"/>
      <c r="I70" s="862"/>
      <c r="J70" s="862"/>
      <c r="K70" s="862"/>
      <c r="L70" s="862"/>
      <c r="M70" s="862"/>
      <c r="N70" s="862"/>
      <c r="O70" s="862"/>
      <c r="P70" s="862"/>
      <c r="Q70" s="862"/>
      <c r="R70" s="862"/>
      <c r="Z70" s="557"/>
      <c r="AA70" s="349"/>
      <c r="AB70" s="52" t="s">
        <v>471</v>
      </c>
      <c r="AC70" s="16" t="s">
        <v>299</v>
      </c>
      <c r="AD70" s="16"/>
      <c r="AE70" s="16"/>
      <c r="AF70" s="349"/>
      <c r="AH70" s="492" t="s">
        <v>471</v>
      </c>
      <c r="AI70" s="493" t="s">
        <v>299</v>
      </c>
      <c r="AK70" s="492" t="s">
        <v>471</v>
      </c>
      <c r="AL70" s="493" t="s">
        <v>299</v>
      </c>
      <c r="AN70" s="201" t="s">
        <v>563</v>
      </c>
      <c r="AO70" s="201" t="s">
        <v>564</v>
      </c>
    </row>
    <row r="71" spans="1:41" s="88" customFormat="1" ht="17.25" customHeight="1">
      <c r="A71" s="18"/>
      <c r="B71" s="18"/>
      <c r="C71" s="18"/>
      <c r="D71" s="758"/>
      <c r="E71" s="758"/>
      <c r="F71" s="862"/>
      <c r="G71" s="862"/>
      <c r="H71" s="862"/>
      <c r="I71" s="862"/>
      <c r="J71" s="862"/>
      <c r="K71" s="862"/>
      <c r="L71" s="862"/>
      <c r="M71" s="862"/>
      <c r="N71" s="862"/>
      <c r="O71" s="862"/>
      <c r="P71" s="862"/>
      <c r="Q71" s="862"/>
      <c r="R71" s="862"/>
      <c r="Z71" s="43"/>
      <c r="AA71" s="655" t="str">
        <f>'22'!Q46</f>
        <v>Dez/2008</v>
      </c>
      <c r="AB71" s="51">
        <f>E$8-E$52</f>
        <v>22964169.13132</v>
      </c>
      <c r="AC71" s="51">
        <f>E$41</f>
        <v>21226707.250899997</v>
      </c>
      <c r="AD71" s="51"/>
      <c r="AE71" s="51"/>
      <c r="AG71" s="350" t="s">
        <v>598</v>
      </c>
      <c r="AH71" s="494">
        <v>3945974.3196399994</v>
      </c>
      <c r="AI71" s="494">
        <v>4671814.25061</v>
      </c>
      <c r="AJ71" s="350" t="s">
        <v>598</v>
      </c>
      <c r="AK71" s="494">
        <f aca="true" t="shared" si="0" ref="AK71:AK102">AO71*AH71</f>
        <v>7629252.381139984</v>
      </c>
      <c r="AL71" s="494">
        <f aca="true" t="shared" si="1" ref="AL71:AL102">AI71*AO71</f>
        <v>9032610.734010505</v>
      </c>
      <c r="AM71" s="350" t="s">
        <v>598</v>
      </c>
      <c r="AN71" s="489">
        <v>1598.24</v>
      </c>
      <c r="AO71" s="558">
        <f aca="true" t="shared" si="2" ref="AO71:AO134">$AN$189/AN71</f>
        <v>1.933426769446391</v>
      </c>
    </row>
    <row r="72" spans="1:41" s="88" customFormat="1" ht="17.25" customHeight="1">
      <c r="A72" s="18"/>
      <c r="B72" s="18"/>
      <c r="C72" s="18"/>
      <c r="D72" s="758"/>
      <c r="E72" s="758"/>
      <c r="F72" s="862"/>
      <c r="G72" s="862"/>
      <c r="H72" s="862"/>
      <c r="I72" s="862"/>
      <c r="J72" s="862"/>
      <c r="K72" s="862"/>
      <c r="L72" s="862"/>
      <c r="M72" s="862"/>
      <c r="N72" s="862"/>
      <c r="O72" s="862"/>
      <c r="P72" s="862"/>
      <c r="Q72" s="862"/>
      <c r="R72" s="862"/>
      <c r="Z72" s="43"/>
      <c r="AA72" s="655" t="str">
        <f>'22'!Q47</f>
        <v>Jan/2009</v>
      </c>
      <c r="AB72" s="51">
        <f>F$8-F$52</f>
        <v>12031813.877959996</v>
      </c>
      <c r="AC72" s="51">
        <f>F$41</f>
        <v>18369539.62779</v>
      </c>
      <c r="AD72" s="51"/>
      <c r="AE72" s="51"/>
      <c r="AG72" s="18" t="s">
        <v>527</v>
      </c>
      <c r="AH72" s="494">
        <v>4083065.2938199993</v>
      </c>
      <c r="AI72" s="494">
        <v>4670670.546019999</v>
      </c>
      <c r="AJ72" s="18" t="s">
        <v>527</v>
      </c>
      <c r="AK72" s="494">
        <f t="shared" si="0"/>
        <v>7890358.216884695</v>
      </c>
      <c r="AL72" s="494">
        <f t="shared" si="1"/>
        <v>9025881.554461101</v>
      </c>
      <c r="AM72" s="18" t="s">
        <v>527</v>
      </c>
      <c r="AN72" s="489">
        <v>1599.04</v>
      </c>
      <c r="AO72" s="558">
        <f t="shared" si="2"/>
        <v>1.9324594756854112</v>
      </c>
    </row>
    <row r="73" spans="1:41" s="88" customFormat="1" ht="17.25" customHeight="1">
      <c r="A73" s="18"/>
      <c r="B73" s="18"/>
      <c r="C73" s="18"/>
      <c r="D73" s="758"/>
      <c r="E73" s="758"/>
      <c r="F73" s="758"/>
      <c r="G73" s="862"/>
      <c r="H73" s="862"/>
      <c r="I73" s="862"/>
      <c r="J73" s="862"/>
      <c r="K73" s="862"/>
      <c r="L73" s="862"/>
      <c r="M73" s="862"/>
      <c r="N73" s="862"/>
      <c r="O73" s="862"/>
      <c r="P73" s="862"/>
      <c r="Q73" s="862"/>
      <c r="R73" s="862"/>
      <c r="AA73" s="655" t="str">
        <f>'22'!Q48</f>
        <v>Fev</v>
      </c>
      <c r="AB73" s="51">
        <f>G$8-G$52</f>
        <v>13169187.449609999</v>
      </c>
      <c r="AC73" s="51">
        <f>G$41</f>
        <v>15756406.061970003</v>
      </c>
      <c r="AD73" s="51"/>
      <c r="AE73" s="51"/>
      <c r="AF73" s="51"/>
      <c r="AG73" s="18" t="s">
        <v>528</v>
      </c>
      <c r="AH73" s="494">
        <v>4333327.900015001</v>
      </c>
      <c r="AI73" s="494">
        <v>4781336.06651</v>
      </c>
      <c r="AJ73" s="18" t="s">
        <v>528</v>
      </c>
      <c r="AK73" s="494">
        <f t="shared" si="0"/>
        <v>8363102.001897643</v>
      </c>
      <c r="AL73" s="494">
        <f t="shared" si="1"/>
        <v>9227734.930799205</v>
      </c>
      <c r="AM73" s="18" t="s">
        <v>528</v>
      </c>
      <c r="AN73" s="489">
        <v>1601.12</v>
      </c>
      <c r="AO73" s="558">
        <f t="shared" si="2"/>
        <v>1.9299490356750275</v>
      </c>
    </row>
    <row r="74" spans="1:41" s="88" customFormat="1" ht="17.25" customHeight="1">
      <c r="A74" s="18"/>
      <c r="B74" s="18"/>
      <c r="C74" s="18"/>
      <c r="D74" s="758"/>
      <c r="E74" s="758"/>
      <c r="F74" s="758"/>
      <c r="G74" s="862"/>
      <c r="H74" s="862"/>
      <c r="I74" s="862"/>
      <c r="J74" s="862"/>
      <c r="K74" s="862"/>
      <c r="L74" s="862"/>
      <c r="M74" s="862"/>
      <c r="N74" s="862"/>
      <c r="O74" s="862"/>
      <c r="P74" s="862"/>
      <c r="Q74" s="862"/>
      <c r="R74" s="862"/>
      <c r="AA74" s="655" t="str">
        <f>'22'!Q49</f>
        <v>Mar</v>
      </c>
      <c r="AB74" s="51">
        <f>H$8-H$52</f>
        <v>14209621.441240001</v>
      </c>
      <c r="AC74" s="51">
        <f>H$41</f>
        <v>17340267.5209</v>
      </c>
      <c r="AD74" s="51"/>
      <c r="AE74" s="51"/>
      <c r="AF74" s="51"/>
      <c r="AG74" s="18" t="s">
        <v>529</v>
      </c>
      <c r="AH74" s="494">
        <v>4169353.554155</v>
      </c>
      <c r="AI74" s="494">
        <v>4810729.654569999</v>
      </c>
      <c r="AJ74" s="18" t="s">
        <v>529</v>
      </c>
      <c r="AK74" s="494">
        <f t="shared" si="0"/>
        <v>8039409.463997155</v>
      </c>
      <c r="AL74" s="494">
        <f t="shared" si="1"/>
        <v>9276120.389248243</v>
      </c>
      <c r="AM74" s="18" t="s">
        <v>529</v>
      </c>
      <c r="AN74" s="489">
        <v>1602.56</v>
      </c>
      <c r="AO74" s="558">
        <f t="shared" si="2"/>
        <v>1.9282148562300319</v>
      </c>
    </row>
    <row r="75" spans="1:41" s="88" customFormat="1" ht="17.25" customHeight="1">
      <c r="A75" s="18"/>
      <c r="B75" s="18"/>
      <c r="C75" s="18"/>
      <c r="D75" s="758"/>
      <c r="E75" s="758"/>
      <c r="F75" s="758"/>
      <c r="G75" s="862"/>
      <c r="H75" s="862"/>
      <c r="I75" s="862"/>
      <c r="J75" s="862"/>
      <c r="K75" s="862"/>
      <c r="L75" s="862"/>
      <c r="M75" s="862"/>
      <c r="N75" s="862"/>
      <c r="O75" s="862"/>
      <c r="P75" s="862"/>
      <c r="Q75" s="862"/>
      <c r="R75" s="862"/>
      <c r="AA75" s="655" t="str">
        <f>'22'!Q50</f>
        <v>Abr</v>
      </c>
      <c r="AB75" s="51">
        <f>I$8-I$52</f>
        <v>14089744.18399</v>
      </c>
      <c r="AC75" s="51">
        <f>I$41</f>
        <v>17189101.25924001</v>
      </c>
      <c r="AD75" s="51"/>
      <c r="AE75" s="51"/>
      <c r="AF75" s="51"/>
      <c r="AG75" s="18" t="s">
        <v>540</v>
      </c>
      <c r="AH75" s="494">
        <v>4372227.143645001</v>
      </c>
      <c r="AI75" s="494">
        <v>4995425.72355</v>
      </c>
      <c r="AJ75" s="18" t="s">
        <v>540</v>
      </c>
      <c r="AK75" s="494">
        <f t="shared" si="0"/>
        <v>8434803.998123653</v>
      </c>
      <c r="AL75" s="494">
        <f t="shared" si="1"/>
        <v>9637064.928470798</v>
      </c>
      <c r="AM75" s="18" t="s">
        <v>540</v>
      </c>
      <c r="AN75" s="489">
        <v>1601.76</v>
      </c>
      <c r="AO75" s="558">
        <f t="shared" si="2"/>
        <v>1.9291779043052641</v>
      </c>
    </row>
    <row r="76" spans="1:41" ht="17.25" customHeight="1">
      <c r="A76" s="18"/>
      <c r="B76" s="18"/>
      <c r="C76" s="18"/>
      <c r="D76" s="758"/>
      <c r="E76" s="758"/>
      <c r="F76" s="758"/>
      <c r="AA76" s="655" t="str">
        <f>'22'!Q51</f>
        <v>Mai</v>
      </c>
      <c r="AB76" s="51">
        <f>J$8-J$52</f>
        <v>14400792.223479997</v>
      </c>
      <c r="AC76" s="51">
        <f>J$41</f>
        <v>17140527.63162</v>
      </c>
      <c r="AD76" s="51"/>
      <c r="AE76" s="51"/>
      <c r="AF76" s="51"/>
      <c r="AG76" s="18" t="s">
        <v>541</v>
      </c>
      <c r="AH76" s="494">
        <v>4419683.248135</v>
      </c>
      <c r="AI76" s="494">
        <v>5056695.97276</v>
      </c>
      <c r="AJ76" s="18" t="s">
        <v>541</v>
      </c>
      <c r="AK76" s="494">
        <f t="shared" si="0"/>
        <v>8500827.733243493</v>
      </c>
      <c r="AL76" s="494">
        <f t="shared" si="1"/>
        <v>9726059.301185895</v>
      </c>
      <c r="AM76" s="18" t="s">
        <v>541</v>
      </c>
      <c r="AN76" s="489">
        <v>1606.57</v>
      </c>
      <c r="AO76" s="558">
        <f t="shared" si="2"/>
        <v>1.9234020304126183</v>
      </c>
    </row>
    <row r="77" spans="1:41" ht="17.25" customHeight="1">
      <c r="A77" s="18"/>
      <c r="B77" s="18"/>
      <c r="C77" s="18"/>
      <c r="D77" s="758"/>
      <c r="E77" s="758"/>
      <c r="F77" s="758"/>
      <c r="AA77" s="655" t="str">
        <f>'22'!Q52</f>
        <v>Jun</v>
      </c>
      <c r="AB77" s="51">
        <f>K$8-K$52</f>
        <v>14063858.455830002</v>
      </c>
      <c r="AC77" s="51">
        <f>K$41</f>
        <v>17445296.41643</v>
      </c>
      <c r="AD77" s="51"/>
      <c r="AE77" s="498"/>
      <c r="AF77" s="498"/>
      <c r="AG77" s="18" t="s">
        <v>580</v>
      </c>
      <c r="AH77" s="494">
        <v>4546571.559585</v>
      </c>
      <c r="AI77" s="494">
        <v>5199701.10632</v>
      </c>
      <c r="AJ77" s="18" t="s">
        <v>580</v>
      </c>
      <c r="AK77" s="494">
        <f t="shared" si="0"/>
        <v>8625004.509081231</v>
      </c>
      <c r="AL77" s="494">
        <f t="shared" si="1"/>
        <v>9864013.993871512</v>
      </c>
      <c r="AM77" s="18" t="s">
        <v>580</v>
      </c>
      <c r="AN77" s="489">
        <v>1628.9</v>
      </c>
      <c r="AO77" s="558">
        <f t="shared" si="2"/>
        <v>1.8970348087666522</v>
      </c>
    </row>
    <row r="78" spans="1:41" ht="17.25" customHeight="1">
      <c r="A78" s="18"/>
      <c r="B78" s="18"/>
      <c r="C78" s="18"/>
      <c r="D78" s="758"/>
      <c r="E78" s="758"/>
      <c r="F78" s="758"/>
      <c r="AA78" s="655" t="str">
        <f>'22'!Q53</f>
        <v>Jul</v>
      </c>
      <c r="AB78" s="51">
        <f>L$8-L$52</f>
        <v>14287353.17371</v>
      </c>
      <c r="AC78" s="51">
        <f>L$41</f>
        <v>17380847.600600008</v>
      </c>
      <c r="AD78" s="51"/>
      <c r="AE78" s="498"/>
      <c r="AF78" s="498"/>
      <c r="AG78" s="18" t="s">
        <v>519</v>
      </c>
      <c r="AH78" s="494">
        <v>4661706.927689998</v>
      </c>
      <c r="AI78" s="494">
        <v>5260465.8286999995</v>
      </c>
      <c r="AJ78" s="18" t="s">
        <v>519</v>
      </c>
      <c r="AK78" s="494">
        <f t="shared" si="0"/>
        <v>8737692.567142205</v>
      </c>
      <c r="AL78" s="494">
        <f t="shared" si="1"/>
        <v>9859979.163021754</v>
      </c>
      <c r="AM78" s="18" t="s">
        <v>519</v>
      </c>
      <c r="AN78" s="489">
        <v>1648.61</v>
      </c>
      <c r="AO78" s="558">
        <f t="shared" si="2"/>
        <v>1.8743547594640335</v>
      </c>
    </row>
    <row r="79" spans="1:41" ht="17.25" customHeight="1">
      <c r="A79" s="18"/>
      <c r="B79" s="18"/>
      <c r="C79" s="18"/>
      <c r="D79" s="758"/>
      <c r="E79" s="758"/>
      <c r="F79" s="758"/>
      <c r="AA79" s="655" t="str">
        <f>'22'!Q54</f>
        <v>Ago</v>
      </c>
      <c r="AB79" s="51">
        <f>M$8-M$52</f>
        <v>14400172.19863</v>
      </c>
      <c r="AC79" s="51">
        <f>M$41</f>
        <v>19591713.64903</v>
      </c>
      <c r="AD79" s="51"/>
      <c r="AE79" s="498"/>
      <c r="AF79" s="498"/>
      <c r="AG79" s="18" t="s">
        <v>280</v>
      </c>
      <c r="AH79" s="494">
        <v>4500555.634919999</v>
      </c>
      <c r="AI79" s="494">
        <v>5334238.47313</v>
      </c>
      <c r="AJ79" s="18" t="s">
        <v>280</v>
      </c>
      <c r="AK79" s="494">
        <f t="shared" si="0"/>
        <v>8399514.982396321</v>
      </c>
      <c r="AL79" s="494">
        <f t="shared" si="1"/>
        <v>9955440.97424023</v>
      </c>
      <c r="AM79" s="18" t="s">
        <v>280</v>
      </c>
      <c r="AN79" s="489">
        <v>1655.7</v>
      </c>
      <c r="AO79" s="558">
        <f t="shared" si="2"/>
        <v>1.866328441142719</v>
      </c>
    </row>
    <row r="80" spans="1:41" ht="17.25" customHeight="1">
      <c r="A80" s="18"/>
      <c r="B80" s="18"/>
      <c r="C80" s="18"/>
      <c r="D80" s="758"/>
      <c r="E80" s="758"/>
      <c r="F80" s="758"/>
      <c r="AA80" s="655" t="str">
        <f>'22'!Q55</f>
        <v>Set</v>
      </c>
      <c r="AB80" s="51">
        <f>N$8-N$52</f>
        <v>14091006.90613</v>
      </c>
      <c r="AC80" s="51">
        <f>N$41</f>
        <v>23263809.12278</v>
      </c>
      <c r="AD80" s="51"/>
      <c r="AE80" s="498"/>
      <c r="AF80" s="498"/>
      <c r="AG80" s="18" t="s">
        <v>521</v>
      </c>
      <c r="AH80" s="494">
        <v>4495168.11639</v>
      </c>
      <c r="AI80" s="494">
        <v>5405535.1533200005</v>
      </c>
      <c r="AJ80" s="18" t="s">
        <v>521</v>
      </c>
      <c r="AK80" s="494">
        <f t="shared" si="0"/>
        <v>8376053.96514271</v>
      </c>
      <c r="AL80" s="494">
        <f t="shared" si="1"/>
        <v>10072382.830265667</v>
      </c>
      <c r="AM80" s="18" t="s">
        <v>521</v>
      </c>
      <c r="AN80" s="489">
        <v>1658.35</v>
      </c>
      <c r="AO80" s="558">
        <f t="shared" si="2"/>
        <v>1.8633460970241507</v>
      </c>
    </row>
    <row r="81" spans="1:41" ht="17.25" customHeight="1">
      <c r="A81" s="18"/>
      <c r="B81" s="18"/>
      <c r="C81" s="18"/>
      <c r="D81" s="758"/>
      <c r="E81" s="758"/>
      <c r="F81" s="758"/>
      <c r="AA81" s="655" t="str">
        <f>'22'!Q56</f>
        <v>Out</v>
      </c>
      <c r="AB81" s="51">
        <f>O$8-O$52</f>
        <v>14864895.126959994</v>
      </c>
      <c r="AC81" s="51">
        <f>O$41</f>
        <v>17639124.894210003</v>
      </c>
      <c r="AD81" s="51"/>
      <c r="AE81" s="498"/>
      <c r="AF81" s="498"/>
      <c r="AG81" s="18" t="s">
        <v>523</v>
      </c>
      <c r="AH81" s="494">
        <v>4517303.70913</v>
      </c>
      <c r="AI81" s="494">
        <v>5885492.5936</v>
      </c>
      <c r="AJ81" s="18" t="s">
        <v>523</v>
      </c>
      <c r="AK81" s="494">
        <f t="shared" si="0"/>
        <v>8392956.688176982</v>
      </c>
      <c r="AL81" s="494">
        <f t="shared" si="1"/>
        <v>10934992.997445518</v>
      </c>
      <c r="AM81" s="18" t="s">
        <v>523</v>
      </c>
      <c r="AN81" s="489">
        <v>1663.16</v>
      </c>
      <c r="AO81" s="558">
        <f t="shared" si="2"/>
        <v>1.8579571418264027</v>
      </c>
    </row>
    <row r="82" spans="1:41" ht="17.25" customHeight="1">
      <c r="A82" s="18"/>
      <c r="B82" s="18"/>
      <c r="C82" s="18"/>
      <c r="D82" s="758"/>
      <c r="E82" s="758"/>
      <c r="F82" s="758"/>
      <c r="AA82" s="655" t="str">
        <f>'22'!Q57</f>
        <v>Nov</v>
      </c>
      <c r="AB82" s="51">
        <f>P$8-P$52</f>
        <v>16808455.20872</v>
      </c>
      <c r="AC82" s="51">
        <f>P$41</f>
        <v>19924726.275950003</v>
      </c>
      <c r="AD82" s="51"/>
      <c r="AE82" s="498"/>
      <c r="AF82" s="498"/>
      <c r="AG82" s="18" t="s">
        <v>524</v>
      </c>
      <c r="AH82" s="494">
        <v>7670197.784049999</v>
      </c>
      <c r="AI82" s="494">
        <v>9714975.27805</v>
      </c>
      <c r="AJ82" s="18" t="s">
        <v>524</v>
      </c>
      <c r="AK82" s="494">
        <f t="shared" si="0"/>
        <v>14172925.335934857</v>
      </c>
      <c r="AL82" s="494">
        <f t="shared" si="1"/>
        <v>17951247.560079616</v>
      </c>
      <c r="AM82" s="18" t="s">
        <v>524</v>
      </c>
      <c r="AN82" s="489">
        <v>1672.31</v>
      </c>
      <c r="AO82" s="558">
        <f t="shared" si="2"/>
        <v>1.8477913783927622</v>
      </c>
    </row>
    <row r="83" spans="1:41" ht="17.25" customHeight="1">
      <c r="A83" s="18"/>
      <c r="B83" s="18"/>
      <c r="C83" s="18"/>
      <c r="D83" s="758"/>
      <c r="E83" s="758"/>
      <c r="F83" s="758"/>
      <c r="AA83" s="16" t="s">
        <v>615</v>
      </c>
      <c r="AB83" s="51">
        <f>SUM(AB71:AB82)</f>
        <v>179381069.37758002</v>
      </c>
      <c r="AC83" s="51">
        <f>SUM(AC71:AC82)</f>
        <v>222268067.31142005</v>
      </c>
      <c r="AD83" s="51"/>
      <c r="AE83" s="328"/>
      <c r="AF83" s="328"/>
      <c r="AG83" s="350" t="s">
        <v>592</v>
      </c>
      <c r="AH83" s="494">
        <v>4619550.192200001</v>
      </c>
      <c r="AI83" s="494">
        <v>5260030.59274</v>
      </c>
      <c r="AJ83" s="350" t="s">
        <v>592</v>
      </c>
      <c r="AK83" s="494">
        <f t="shared" si="0"/>
        <v>8470724.166363068</v>
      </c>
      <c r="AL83" s="494">
        <f t="shared" si="1"/>
        <v>9645152.970296536</v>
      </c>
      <c r="AM83" s="350" t="s">
        <v>592</v>
      </c>
      <c r="AN83" s="489">
        <v>1685.19</v>
      </c>
      <c r="AO83" s="558">
        <f t="shared" si="2"/>
        <v>1.833668607100683</v>
      </c>
    </row>
    <row r="84" spans="1:41" ht="17.25" customHeight="1">
      <c r="A84" s="18"/>
      <c r="B84" s="18"/>
      <c r="C84" s="18"/>
      <c r="D84" s="758"/>
      <c r="E84" s="758"/>
      <c r="F84" s="758"/>
      <c r="AA84" s="43"/>
      <c r="AB84" s="18"/>
      <c r="AC84" s="18"/>
      <c r="AD84" s="18"/>
      <c r="AE84" s="51"/>
      <c r="AF84" s="51"/>
      <c r="AG84" s="18" t="s">
        <v>527</v>
      </c>
      <c r="AH84" s="494">
        <v>4779717.24427</v>
      </c>
      <c r="AI84" s="494">
        <v>5301791.497570001</v>
      </c>
      <c r="AJ84" s="18" t="s">
        <v>527</v>
      </c>
      <c r="AK84" s="494">
        <f t="shared" si="0"/>
        <v>8721667.992662221</v>
      </c>
      <c r="AL84" s="494">
        <f t="shared" si="1"/>
        <v>9674309.764570024</v>
      </c>
      <c r="AM84" s="18" t="s">
        <v>527</v>
      </c>
      <c r="AN84" s="489">
        <v>1693.45</v>
      </c>
      <c r="AO84" s="558">
        <f t="shared" si="2"/>
        <v>1.8247246744810888</v>
      </c>
    </row>
    <row r="85" spans="1:41" ht="17.25" customHeight="1">
      <c r="A85" s="18"/>
      <c r="B85" s="18"/>
      <c r="C85" s="18"/>
      <c r="D85" s="758"/>
      <c r="E85" s="758"/>
      <c r="F85" s="758"/>
      <c r="AA85" s="18" t="s">
        <v>632</v>
      </c>
      <c r="AB85" s="52" t="s">
        <v>471</v>
      </c>
      <c r="AC85" s="16" t="s">
        <v>299</v>
      </c>
      <c r="AE85" s="18"/>
      <c r="AF85" s="18"/>
      <c r="AG85" s="18" t="s">
        <v>528</v>
      </c>
      <c r="AH85" s="494">
        <v>4647431.21841</v>
      </c>
      <c r="AI85" s="494">
        <v>5448051.353</v>
      </c>
      <c r="AJ85" s="18" t="s">
        <v>528</v>
      </c>
      <c r="AK85" s="494">
        <f t="shared" si="0"/>
        <v>8439764.371574873</v>
      </c>
      <c r="AL85" s="494">
        <f t="shared" si="1"/>
        <v>9893695.579918806</v>
      </c>
      <c r="AM85" s="18" t="s">
        <v>528</v>
      </c>
      <c r="AN85" s="489">
        <v>1701.58</v>
      </c>
      <c r="AO85" s="558">
        <f t="shared" si="2"/>
        <v>1.8160063000270337</v>
      </c>
    </row>
    <row r="86" spans="1:41" ht="15.75" customHeight="1">
      <c r="A86" s="18"/>
      <c r="B86" s="18"/>
      <c r="C86" s="18"/>
      <c r="D86" s="758"/>
      <c r="E86" s="758"/>
      <c r="F86" s="758"/>
      <c r="AA86" s="18">
        <v>2000</v>
      </c>
      <c r="AB86" s="192">
        <f>SUM(AK71:AK82)</f>
        <v>105561901.84316094</v>
      </c>
      <c r="AC86" s="192">
        <f>SUM(AL71:AL82)</f>
        <v>124563529.35710005</v>
      </c>
      <c r="AE86" s="18"/>
      <c r="AF86" s="18"/>
      <c r="AG86" s="18" t="s">
        <v>529</v>
      </c>
      <c r="AH86" s="494">
        <v>4782344.16538</v>
      </c>
      <c r="AI86" s="494">
        <v>5464756.556410001</v>
      </c>
      <c r="AJ86" s="18" t="s">
        <v>529</v>
      </c>
      <c r="AK86" s="494">
        <f t="shared" si="0"/>
        <v>8612439.204926616</v>
      </c>
      <c r="AL86" s="494">
        <f t="shared" si="1"/>
        <v>9841383.636191212</v>
      </c>
      <c r="AM86" s="18" t="s">
        <v>529</v>
      </c>
      <c r="AN86" s="489">
        <v>1715.87</v>
      </c>
      <c r="AO86" s="558">
        <f t="shared" si="2"/>
        <v>1.8008823512270744</v>
      </c>
    </row>
    <row r="87" spans="1:41" ht="15.75" customHeight="1">
      <c r="A87" s="18"/>
      <c r="B87" s="18"/>
      <c r="C87" s="18"/>
      <c r="D87" s="758"/>
      <c r="E87" s="758"/>
      <c r="F87" s="758"/>
      <c r="AA87" s="18">
        <v>2001</v>
      </c>
      <c r="AB87" s="501">
        <f>SUM(AK83:AK94)</f>
        <v>110069768.14984864</v>
      </c>
      <c r="AC87" s="501">
        <f>SUM(AL83:AL94)</f>
        <v>132499430.88216418</v>
      </c>
      <c r="AE87" s="16"/>
      <c r="AF87" s="16"/>
      <c r="AG87" s="18" t="s">
        <v>540</v>
      </c>
      <c r="AH87" s="494">
        <v>4918414.860829999</v>
      </c>
      <c r="AI87" s="494">
        <v>5798067.147430001</v>
      </c>
      <c r="AJ87" s="18" t="s">
        <v>540</v>
      </c>
      <c r="AK87" s="494">
        <f t="shared" si="0"/>
        <v>8807287.337034486</v>
      </c>
      <c r="AL87" s="494">
        <f t="shared" si="1"/>
        <v>10382459.55491003</v>
      </c>
      <c r="AM87" s="18" t="s">
        <v>540</v>
      </c>
      <c r="AN87" s="489">
        <v>1725.65</v>
      </c>
      <c r="AO87" s="558">
        <f t="shared" si="2"/>
        <v>1.7906759771680234</v>
      </c>
    </row>
    <row r="88" spans="1:41" ht="15.75" customHeight="1">
      <c r="A88" s="18"/>
      <c r="B88" s="18"/>
      <c r="C88" s="18"/>
      <c r="D88" s="758"/>
      <c r="E88" s="758"/>
      <c r="F88" s="758"/>
      <c r="AA88" s="18">
        <v>2002</v>
      </c>
      <c r="AB88" s="192">
        <f>SUM(AK95:AK106)</f>
        <v>113238114.35857382</v>
      </c>
      <c r="AC88" s="192">
        <f>SUM(AL95:AL106)</f>
        <v>140171318.15453726</v>
      </c>
      <c r="AE88" s="51"/>
      <c r="AF88" s="51"/>
      <c r="AG88" s="18" t="s">
        <v>541</v>
      </c>
      <c r="AH88" s="494">
        <v>5042400.965120002</v>
      </c>
      <c r="AI88" s="494">
        <v>5835744.108829999</v>
      </c>
      <c r="AJ88" s="18" t="s">
        <v>541</v>
      </c>
      <c r="AK88" s="494">
        <f t="shared" si="0"/>
        <v>8975473.717913603</v>
      </c>
      <c r="AL88" s="494">
        <f t="shared" si="1"/>
        <v>10387624.5137174</v>
      </c>
      <c r="AM88" s="18" t="s">
        <v>541</v>
      </c>
      <c r="AN88" s="489">
        <v>1736</v>
      </c>
      <c r="AO88" s="558">
        <f t="shared" si="2"/>
        <v>1.78</v>
      </c>
    </row>
    <row r="89" spans="1:41" ht="15.75" customHeight="1">
      <c r="A89" s="18"/>
      <c r="B89" s="18"/>
      <c r="C89" s="18"/>
      <c r="D89" s="758"/>
      <c r="E89" s="758"/>
      <c r="F89" s="758"/>
      <c r="AA89" s="18">
        <v>2003</v>
      </c>
      <c r="AB89" s="192">
        <f>SUM(AK107:AK118)</f>
        <v>110313398.75355701</v>
      </c>
      <c r="AC89" s="192">
        <f>SUM(AL107:AL118)</f>
        <v>146297958.97184172</v>
      </c>
      <c r="AE89" s="496"/>
      <c r="AF89" s="496"/>
      <c r="AG89" s="18" t="s">
        <v>580</v>
      </c>
      <c r="AH89" s="494">
        <v>4983848.04678</v>
      </c>
      <c r="AI89" s="494">
        <v>6120585.83612</v>
      </c>
      <c r="AJ89" s="18" t="s">
        <v>580</v>
      </c>
      <c r="AK89" s="494">
        <f t="shared" si="0"/>
        <v>8773857.681378901</v>
      </c>
      <c r="AL89" s="494">
        <f t="shared" si="1"/>
        <v>10775037.390531193</v>
      </c>
      <c r="AM89" s="18" t="s">
        <v>580</v>
      </c>
      <c r="AN89" s="489">
        <v>1755.27</v>
      </c>
      <c r="AO89" s="558">
        <f t="shared" si="2"/>
        <v>1.7604585049593509</v>
      </c>
    </row>
    <row r="90" spans="1:41" ht="15.75" customHeight="1">
      <c r="A90" s="18"/>
      <c r="B90" s="18"/>
      <c r="C90" s="18"/>
      <c r="D90" s="758"/>
      <c r="E90" s="758"/>
      <c r="F90" s="758"/>
      <c r="AA90" s="18">
        <v>2004</v>
      </c>
      <c r="AB90" s="192">
        <f>SUM(AK119:AK130)</f>
        <v>120628732.97441958</v>
      </c>
      <c r="AC90" s="192">
        <f>SUM(AL119:AL130)</f>
        <v>161704873.12467855</v>
      </c>
      <c r="AE90" s="51"/>
      <c r="AF90" s="51"/>
      <c r="AG90" s="18" t="s">
        <v>519</v>
      </c>
      <c r="AH90" s="494">
        <v>5052200.86574</v>
      </c>
      <c r="AI90" s="494">
        <v>6092500.00987</v>
      </c>
      <c r="AJ90" s="18" t="s">
        <v>519</v>
      </c>
      <c r="AK90" s="494">
        <f t="shared" si="0"/>
        <v>8824459.822968142</v>
      </c>
      <c r="AL90" s="494">
        <f t="shared" si="1"/>
        <v>10641505.155329194</v>
      </c>
      <c r="AM90" s="18" t="s">
        <v>519</v>
      </c>
      <c r="AN90" s="489">
        <v>1769.14</v>
      </c>
      <c r="AO90" s="558">
        <f t="shared" si="2"/>
        <v>1.7466565675978158</v>
      </c>
    </row>
    <row r="91" spans="1:41" ht="15.75" customHeight="1">
      <c r="A91" s="18"/>
      <c r="B91" s="18"/>
      <c r="C91" s="18"/>
      <c r="D91" s="758"/>
      <c r="E91" s="758"/>
      <c r="F91" s="758"/>
      <c r="AA91" s="16">
        <v>2005</v>
      </c>
      <c r="AB91" s="192">
        <f>SUM(AK131:AK142)</f>
        <v>130299045.39211535</v>
      </c>
      <c r="AC91" s="192">
        <f>SUM(AL131:AL142)</f>
        <v>175521308.51898253</v>
      </c>
      <c r="AE91" s="51"/>
      <c r="AF91" s="51"/>
      <c r="AG91" s="18" t="s">
        <v>280</v>
      </c>
      <c r="AH91" s="494">
        <v>4911475.378199997</v>
      </c>
      <c r="AI91" s="494">
        <v>6019147.41935</v>
      </c>
      <c r="AJ91" s="18" t="s">
        <v>280</v>
      </c>
      <c r="AK91" s="494">
        <f t="shared" si="0"/>
        <v>8541100.238991203</v>
      </c>
      <c r="AL91" s="494">
        <f t="shared" si="1"/>
        <v>10467351.96721577</v>
      </c>
      <c r="AM91" s="18" t="s">
        <v>280</v>
      </c>
      <c r="AN91" s="489">
        <v>1776.92</v>
      </c>
      <c r="AO91" s="558">
        <f t="shared" si="2"/>
        <v>1.7390090718771807</v>
      </c>
    </row>
    <row r="92" spans="1:41" ht="15.75" customHeight="1">
      <c r="A92" s="18"/>
      <c r="B92" s="18"/>
      <c r="C92" s="18"/>
      <c r="D92" s="758"/>
      <c r="E92" s="758"/>
      <c r="F92" s="758"/>
      <c r="AA92" s="16">
        <v>2006</v>
      </c>
      <c r="AB92" s="192">
        <f>SUM(AK143:AK154)</f>
        <v>145649621.11360374</v>
      </c>
      <c r="AC92" s="192">
        <f>SUM(AL143:AL154)</f>
        <v>195337535.4984123</v>
      </c>
      <c r="AE92" s="51"/>
      <c r="AF92" s="51"/>
      <c r="AG92" s="18" t="s">
        <v>521</v>
      </c>
      <c r="AH92" s="494">
        <v>5072347.333089999</v>
      </c>
      <c r="AI92" s="494">
        <v>6026738.88041</v>
      </c>
      <c r="AJ92" s="18" t="s">
        <v>521</v>
      </c>
      <c r="AK92" s="494">
        <f t="shared" si="0"/>
        <v>8738728.965463556</v>
      </c>
      <c r="AL92" s="494">
        <f t="shared" si="1"/>
        <v>10382971.465292165</v>
      </c>
      <c r="AM92" s="18" t="s">
        <v>521</v>
      </c>
      <c r="AN92" s="489">
        <v>1793.62</v>
      </c>
      <c r="AO92" s="558">
        <f t="shared" si="2"/>
        <v>1.722817542177273</v>
      </c>
    </row>
    <row r="93" spans="1:41" ht="15.75" customHeight="1">
      <c r="A93" s="18"/>
      <c r="B93" s="18"/>
      <c r="C93" s="18"/>
      <c r="D93" s="758"/>
      <c r="E93" s="758"/>
      <c r="F93" s="758"/>
      <c r="AA93" s="18">
        <v>2007</v>
      </c>
      <c r="AB93" s="192">
        <f>SUM(AK155:AK166)</f>
        <v>158935862.036801</v>
      </c>
      <c r="AC93" s="192">
        <f>SUM(AL155:AL166)</f>
        <v>209814468.61112985</v>
      </c>
      <c r="AE93" s="51"/>
      <c r="AF93" s="51"/>
      <c r="AG93" s="18" t="s">
        <v>523</v>
      </c>
      <c r="AH93" s="494">
        <v>5086212.471070001</v>
      </c>
      <c r="AI93" s="494">
        <v>6676868.720079999</v>
      </c>
      <c r="AJ93" s="18" t="s">
        <v>523</v>
      </c>
      <c r="AK93" s="494">
        <f t="shared" si="0"/>
        <v>8651006.975386946</v>
      </c>
      <c r="AL93" s="494">
        <f t="shared" si="1"/>
        <v>11356512.96513838</v>
      </c>
      <c r="AM93" s="18" t="s">
        <v>523</v>
      </c>
      <c r="AN93" s="489">
        <v>1816.76</v>
      </c>
      <c r="AO93" s="558">
        <f t="shared" si="2"/>
        <v>1.700874083533323</v>
      </c>
    </row>
    <row r="94" spans="1:41" ht="15.75" customHeight="1">
      <c r="A94" s="18"/>
      <c r="B94" s="18"/>
      <c r="C94" s="18"/>
      <c r="D94" s="758"/>
      <c r="E94" s="758"/>
      <c r="F94" s="758"/>
      <c r="AA94" s="18">
        <f>'22'!Q68</f>
        <v>2008</v>
      </c>
      <c r="AB94" s="192">
        <f>SUM(AK167:AK178)</f>
        <v>173491771.3211908</v>
      </c>
      <c r="AC94" s="192">
        <f>SUM(AL167:AL178)</f>
        <v>212116169.27505887</v>
      </c>
      <c r="AD94" s="18"/>
      <c r="AE94" s="18"/>
      <c r="AF94" s="18"/>
      <c r="AG94" s="18" t="s">
        <v>524</v>
      </c>
      <c r="AH94" s="494">
        <v>8595947.09429</v>
      </c>
      <c r="AI94" s="494">
        <v>11283824.27544</v>
      </c>
      <c r="AJ94" s="18" t="s">
        <v>524</v>
      </c>
      <c r="AK94" s="494">
        <f t="shared" si="0"/>
        <v>14513257.67518503</v>
      </c>
      <c r="AL94" s="494">
        <f t="shared" si="1"/>
        <v>19051425.919053458</v>
      </c>
      <c r="AM94" s="18" t="s">
        <v>524</v>
      </c>
      <c r="AN94" s="489">
        <v>1830.2</v>
      </c>
      <c r="AO94" s="558">
        <f t="shared" si="2"/>
        <v>1.6883837831930937</v>
      </c>
    </row>
    <row r="95" spans="1:41" ht="15.75" customHeight="1">
      <c r="A95" s="18"/>
      <c r="B95" s="18"/>
      <c r="C95" s="18"/>
      <c r="D95" s="758"/>
      <c r="E95" s="758"/>
      <c r="F95" s="758"/>
      <c r="AA95" s="43" t="str">
        <f>'10'!S61</f>
        <v>Dez/08 - Nov/09</v>
      </c>
      <c r="AB95" s="192">
        <f>SUM(AK178:AK189)</f>
        <v>182456901.73516774</v>
      </c>
      <c r="AC95" s="192">
        <f>SUM(AL178:AL189)</f>
        <v>225914729.089868</v>
      </c>
      <c r="AD95" s="18"/>
      <c r="AE95" s="18"/>
      <c r="AF95" s="18"/>
      <c r="AG95" s="350" t="s">
        <v>593</v>
      </c>
      <c r="AH95" s="494">
        <v>5131246.28485</v>
      </c>
      <c r="AI95" s="494">
        <v>6157927.84254</v>
      </c>
      <c r="AJ95" s="350" t="s">
        <v>593</v>
      </c>
      <c r="AK95" s="494">
        <f t="shared" si="0"/>
        <v>8571809.361053362</v>
      </c>
      <c r="AL95" s="494">
        <f t="shared" si="1"/>
        <v>10286893.396877468</v>
      </c>
      <c r="AM95" s="350" t="s">
        <v>593</v>
      </c>
      <c r="AN95" s="489">
        <v>1849.78</v>
      </c>
      <c r="AO95" s="558">
        <f t="shared" si="2"/>
        <v>1.6705121690146936</v>
      </c>
    </row>
    <row r="96" spans="1:41" ht="15.75" customHeight="1">
      <c r="A96" s="18"/>
      <c r="B96" s="18"/>
      <c r="C96" s="18"/>
      <c r="D96" s="758"/>
      <c r="E96" s="758"/>
      <c r="F96" s="758"/>
      <c r="AA96" s="43"/>
      <c r="AB96" s="18"/>
      <c r="AC96" s="102"/>
      <c r="AD96" s="18"/>
      <c r="AE96" s="18"/>
      <c r="AF96" s="18"/>
      <c r="AG96" s="18" t="s">
        <v>527</v>
      </c>
      <c r="AH96" s="494">
        <v>5183782.717049999</v>
      </c>
      <c r="AI96" s="494">
        <v>6254655.168719998</v>
      </c>
      <c r="AJ96" s="18" t="s">
        <v>527</v>
      </c>
      <c r="AK96" s="494">
        <f t="shared" si="0"/>
        <v>8632830.487737529</v>
      </c>
      <c r="AL96" s="494">
        <f t="shared" si="1"/>
        <v>10416211.631173257</v>
      </c>
      <c r="AM96" s="18" t="s">
        <v>527</v>
      </c>
      <c r="AN96" s="489">
        <v>1855.51</v>
      </c>
      <c r="AO96" s="558">
        <f t="shared" si="2"/>
        <v>1.6653534607735878</v>
      </c>
    </row>
    <row r="97" spans="1:41" ht="15.75" customHeight="1">
      <c r="A97" s="18"/>
      <c r="B97" s="18"/>
      <c r="C97" s="18"/>
      <c r="D97" s="758"/>
      <c r="E97" s="758"/>
      <c r="F97" s="758"/>
      <c r="AA97" s="43"/>
      <c r="AB97" s="18"/>
      <c r="AC97" s="18"/>
      <c r="AD97" s="18"/>
      <c r="AE97" s="18"/>
      <c r="AF97" s="18"/>
      <c r="AG97" s="18" t="s">
        <v>528</v>
      </c>
      <c r="AH97" s="494">
        <v>5180227.572750001</v>
      </c>
      <c r="AI97" s="494">
        <v>6316664.13697</v>
      </c>
      <c r="AJ97" s="18" t="s">
        <v>528</v>
      </c>
      <c r="AK97" s="494">
        <f t="shared" si="0"/>
        <v>8573771.76233835</v>
      </c>
      <c r="AL97" s="494">
        <f t="shared" si="1"/>
        <v>10454682.897450073</v>
      </c>
      <c r="AM97" s="18" t="s">
        <v>528</v>
      </c>
      <c r="AN97" s="489">
        <v>1867.01</v>
      </c>
      <c r="AO97" s="558">
        <f t="shared" si="2"/>
        <v>1.6550955806342762</v>
      </c>
    </row>
    <row r="98" spans="1:41" ht="15.75" customHeight="1">
      <c r="A98" s="18"/>
      <c r="B98" s="18"/>
      <c r="C98" s="18"/>
      <c r="D98" s="758"/>
      <c r="E98" s="758"/>
      <c r="F98" s="758"/>
      <c r="AA98" s="43"/>
      <c r="AB98" s="18"/>
      <c r="AC98" s="18"/>
      <c r="AD98" s="18"/>
      <c r="AE98" s="18"/>
      <c r="AF98" s="18"/>
      <c r="AG98" s="18" t="s">
        <v>529</v>
      </c>
      <c r="AH98" s="494">
        <v>5371325.69628</v>
      </c>
      <c r="AI98" s="494">
        <v>6413804.960209999</v>
      </c>
      <c r="AJ98" s="18" t="s">
        <v>529</v>
      </c>
      <c r="AK98" s="494">
        <f t="shared" si="0"/>
        <v>8829992.981662543</v>
      </c>
      <c r="AL98" s="494">
        <f t="shared" si="1"/>
        <v>10543738.359345704</v>
      </c>
      <c r="AM98" s="18" t="s">
        <v>529</v>
      </c>
      <c r="AN98" s="489">
        <v>1879.71</v>
      </c>
      <c r="AO98" s="558">
        <f t="shared" si="2"/>
        <v>1.6439131568167429</v>
      </c>
    </row>
    <row r="99" spans="1:41" ht="15.75" customHeight="1">
      <c r="A99" s="18"/>
      <c r="B99" s="18"/>
      <c r="C99" s="18"/>
      <c r="D99" s="758"/>
      <c r="E99" s="758"/>
      <c r="F99" s="758"/>
      <c r="AA99" s="43"/>
      <c r="AB99" s="18"/>
      <c r="AC99" s="18"/>
      <c r="AD99" s="18"/>
      <c r="AE99" s="18"/>
      <c r="AF99" s="18"/>
      <c r="AG99" s="18" t="s">
        <v>540</v>
      </c>
      <c r="AH99" s="494">
        <v>5536648.288620002</v>
      </c>
      <c r="AI99" s="494">
        <v>6608623.66978</v>
      </c>
      <c r="AJ99" s="18" t="s">
        <v>540</v>
      </c>
      <c r="AK99" s="494">
        <f t="shared" si="0"/>
        <v>9093593.14536988</v>
      </c>
      <c r="AL99" s="494">
        <f t="shared" si="1"/>
        <v>10854244.62076846</v>
      </c>
      <c r="AM99" s="18" t="s">
        <v>540</v>
      </c>
      <c r="AN99" s="489">
        <v>1881.4</v>
      </c>
      <c r="AO99" s="558">
        <f t="shared" si="2"/>
        <v>1.6424364834697565</v>
      </c>
    </row>
    <row r="100" spans="1:41" ht="15.75" customHeight="1">
      <c r="A100" s="18"/>
      <c r="B100" s="18"/>
      <c r="C100" s="18"/>
      <c r="D100" s="758"/>
      <c r="E100" s="758"/>
      <c r="F100" s="758"/>
      <c r="AA100" s="43"/>
      <c r="AB100" s="18"/>
      <c r="AC100" s="18"/>
      <c r="AD100" s="18"/>
      <c r="AE100" s="18"/>
      <c r="AF100" s="18"/>
      <c r="AG100" s="18" t="s">
        <v>541</v>
      </c>
      <c r="AH100" s="494">
        <v>5289204.43648</v>
      </c>
      <c r="AI100" s="494">
        <v>6733878.599530001</v>
      </c>
      <c r="AJ100" s="18" t="s">
        <v>541</v>
      </c>
      <c r="AK100" s="494">
        <f t="shared" si="0"/>
        <v>8634496.02990053</v>
      </c>
      <c r="AL100" s="494">
        <f t="shared" si="1"/>
        <v>10992891.035266718</v>
      </c>
      <c r="AM100" s="18" t="s">
        <v>541</v>
      </c>
      <c r="AN100" s="489">
        <v>1892.88</v>
      </c>
      <c r="AO100" s="558">
        <f t="shared" si="2"/>
        <v>1.6324753814293562</v>
      </c>
    </row>
    <row r="101" spans="1:41" ht="15.75" customHeight="1">
      <c r="A101" s="18"/>
      <c r="B101" s="18"/>
      <c r="C101" s="18"/>
      <c r="D101" s="758"/>
      <c r="E101" s="758"/>
      <c r="F101" s="758"/>
      <c r="AA101" s="43"/>
      <c r="AB101" s="18"/>
      <c r="AC101" s="18"/>
      <c r="AD101" s="18"/>
      <c r="AE101" s="18"/>
      <c r="AF101" s="18"/>
      <c r="AG101" s="18" t="s">
        <v>580</v>
      </c>
      <c r="AH101" s="494">
        <v>5776548.36731</v>
      </c>
      <c r="AI101" s="494">
        <v>7091499.887909999</v>
      </c>
      <c r="AJ101" s="18" t="s">
        <v>580</v>
      </c>
      <c r="AK101" s="494">
        <f t="shared" si="0"/>
        <v>9322850.953885714</v>
      </c>
      <c r="AL101" s="494">
        <f t="shared" si="1"/>
        <v>11445069.32004958</v>
      </c>
      <c r="AM101" s="18" t="s">
        <v>580</v>
      </c>
      <c r="AN101" s="489">
        <v>1914.65</v>
      </c>
      <c r="AO101" s="558">
        <f t="shared" si="2"/>
        <v>1.6139137701407567</v>
      </c>
    </row>
    <row r="102" spans="1:41" ht="15.75" customHeight="1">
      <c r="A102" s="18"/>
      <c r="B102" s="18"/>
      <c r="C102" s="18"/>
      <c r="D102" s="758"/>
      <c r="E102" s="758"/>
      <c r="F102" s="758"/>
      <c r="AA102" s="43"/>
      <c r="AB102" s="18"/>
      <c r="AC102" s="18"/>
      <c r="AD102" s="18"/>
      <c r="AE102" s="18"/>
      <c r="AF102" s="18"/>
      <c r="AG102" s="18" t="s">
        <v>519</v>
      </c>
      <c r="AH102" s="494">
        <v>5806035.002469999</v>
      </c>
      <c r="AI102" s="494">
        <v>7117168.728829999</v>
      </c>
      <c r="AJ102" s="18" t="s">
        <v>519</v>
      </c>
      <c r="AK102" s="494">
        <f t="shared" si="0"/>
        <v>9290521.894254368</v>
      </c>
      <c r="AL102" s="494">
        <f t="shared" si="1"/>
        <v>11388531.394000893</v>
      </c>
      <c r="AM102" s="18" t="s">
        <v>519</v>
      </c>
      <c r="AN102" s="489">
        <v>1931.12</v>
      </c>
      <c r="AO102" s="558">
        <f t="shared" si="2"/>
        <v>1.6001491362525375</v>
      </c>
    </row>
    <row r="103" spans="1:41" ht="15.75" customHeight="1">
      <c r="A103" s="18"/>
      <c r="B103" s="18"/>
      <c r="C103" s="18"/>
      <c r="D103" s="758"/>
      <c r="E103" s="758"/>
      <c r="F103" s="758"/>
      <c r="AA103" s="43"/>
      <c r="AB103" s="18"/>
      <c r="AC103" s="18"/>
      <c r="AD103" s="18"/>
      <c r="AE103" s="18"/>
      <c r="AF103" s="18"/>
      <c r="AG103" s="18" t="s">
        <v>280</v>
      </c>
      <c r="AH103" s="494">
        <v>5756373.688960002</v>
      </c>
      <c r="AI103" s="494">
        <v>7167140.985030001</v>
      </c>
      <c r="AJ103" s="18" t="s">
        <v>280</v>
      </c>
      <c r="AK103" s="494">
        <f aca="true" t="shared" si="3" ref="AK103:AK135">AO103*AH103</f>
        <v>9135225.950122755</v>
      </c>
      <c r="AL103" s="494">
        <f aca="true" t="shared" si="4" ref="AL103:AL135">AI103*AO103</f>
        <v>11374079.559880598</v>
      </c>
      <c r="AM103" s="18" t="s">
        <v>280</v>
      </c>
      <c r="AN103" s="489">
        <v>1947.15</v>
      </c>
      <c r="AO103" s="558">
        <f t="shared" si="2"/>
        <v>1.5869758364789563</v>
      </c>
    </row>
    <row r="104" spans="1:41" ht="15.75" customHeight="1">
      <c r="A104" s="18"/>
      <c r="B104" s="18"/>
      <c r="C104" s="18"/>
      <c r="D104" s="758"/>
      <c r="E104" s="758"/>
      <c r="F104" s="758"/>
      <c r="AA104" s="43"/>
      <c r="AB104" s="18"/>
      <c r="AC104" s="18"/>
      <c r="AD104" s="18"/>
      <c r="AE104" s="18"/>
      <c r="AF104" s="18"/>
      <c r="AG104" s="18" t="s">
        <v>521</v>
      </c>
      <c r="AH104" s="494">
        <v>6091382.033399997</v>
      </c>
      <c r="AI104" s="494">
        <v>7229994.373620002</v>
      </c>
      <c r="AJ104" s="18" t="s">
        <v>521</v>
      </c>
      <c r="AK104" s="494">
        <f t="shared" si="3"/>
        <v>9517453.326946516</v>
      </c>
      <c r="AL104" s="494">
        <f t="shared" si="4"/>
        <v>11296473.218673874</v>
      </c>
      <c r="AM104" s="18" t="s">
        <v>521</v>
      </c>
      <c r="AN104" s="489">
        <v>1977.72</v>
      </c>
      <c r="AO104" s="558">
        <f t="shared" si="2"/>
        <v>1.5624456444795016</v>
      </c>
    </row>
    <row r="105" spans="1:41" ht="15.75" customHeight="1">
      <c r="A105" s="18"/>
      <c r="B105" s="18"/>
      <c r="C105" s="18"/>
      <c r="D105" s="758"/>
      <c r="I105" s="873"/>
      <c r="AA105" s="43"/>
      <c r="AB105" s="18"/>
      <c r="AC105" s="18"/>
      <c r="AD105" s="18"/>
      <c r="AE105" s="18"/>
      <c r="AF105" s="18"/>
      <c r="AG105" s="18" t="s">
        <v>523</v>
      </c>
      <c r="AH105" s="494">
        <v>5831571.897620002</v>
      </c>
      <c r="AI105" s="494">
        <v>7864483.542359999</v>
      </c>
      <c r="AJ105" s="18" t="s">
        <v>523</v>
      </c>
      <c r="AK105" s="494">
        <f t="shared" si="3"/>
        <v>8812781.788277164</v>
      </c>
      <c r="AL105" s="494">
        <f t="shared" si="4"/>
        <v>11884956.329630757</v>
      </c>
      <c r="AM105" s="18" t="s">
        <v>523</v>
      </c>
      <c r="AN105" s="489">
        <v>2044.76</v>
      </c>
      <c r="AO105" s="558">
        <f t="shared" si="2"/>
        <v>1.5112189205579138</v>
      </c>
    </row>
    <row r="106" spans="1:41" ht="15.75" customHeight="1">
      <c r="A106" s="18"/>
      <c r="B106" s="18"/>
      <c r="C106" s="18"/>
      <c r="D106" s="758"/>
      <c r="E106" s="758"/>
      <c r="F106" s="758"/>
      <c r="AA106" s="43"/>
      <c r="AB106" s="18"/>
      <c r="AC106" s="18"/>
      <c r="AD106" s="18"/>
      <c r="AE106" s="18"/>
      <c r="AF106" s="18"/>
      <c r="AG106" s="18" t="s">
        <v>524</v>
      </c>
      <c r="AH106" s="494">
        <v>10073333.80953</v>
      </c>
      <c r="AI106" s="494">
        <v>13070817.071270004</v>
      </c>
      <c r="AJ106" s="18" t="s">
        <v>524</v>
      </c>
      <c r="AK106" s="494">
        <f t="shared" si="3"/>
        <v>14822786.67702513</v>
      </c>
      <c r="AL106" s="494">
        <f t="shared" si="4"/>
        <v>19233546.391419884</v>
      </c>
      <c r="AM106" s="18" t="s">
        <v>524</v>
      </c>
      <c r="AN106" s="489">
        <v>2099.97</v>
      </c>
      <c r="AO106" s="558">
        <f t="shared" si="2"/>
        <v>1.4714876879193513</v>
      </c>
    </row>
    <row r="107" spans="1:41" ht="15.75" customHeight="1">
      <c r="A107" s="18"/>
      <c r="B107" s="18"/>
      <c r="C107" s="18"/>
      <c r="D107" s="758"/>
      <c r="E107" s="758"/>
      <c r="F107" s="758"/>
      <c r="AA107" s="43"/>
      <c r="AB107" s="18"/>
      <c r="AC107" s="18"/>
      <c r="AD107" s="18"/>
      <c r="AE107" s="18"/>
      <c r="AF107" s="18"/>
      <c r="AG107" s="18" t="s">
        <v>594</v>
      </c>
      <c r="AH107" s="494">
        <v>5461356.9812400015</v>
      </c>
      <c r="AI107" s="494">
        <v>7203999.783260003</v>
      </c>
      <c r="AJ107" s="18" t="s">
        <v>594</v>
      </c>
      <c r="AK107" s="494">
        <f t="shared" si="3"/>
        <v>7842604.459713595</v>
      </c>
      <c r="AL107" s="494">
        <f t="shared" si="4"/>
        <v>10345070.102914747</v>
      </c>
      <c r="AM107" s="18" t="s">
        <v>594</v>
      </c>
      <c r="AN107" s="489">
        <v>2151.84</v>
      </c>
      <c r="AO107" s="558">
        <f t="shared" si="2"/>
        <v>1.4360175477730686</v>
      </c>
    </row>
    <row r="108" spans="1:41" ht="15.75" customHeight="1">
      <c r="A108" s="18"/>
      <c r="B108" s="18"/>
      <c r="C108" s="18"/>
      <c r="D108" s="758"/>
      <c r="E108" s="758"/>
      <c r="F108" s="758"/>
      <c r="AA108" s="43"/>
      <c r="AB108" s="18"/>
      <c r="AC108" s="18"/>
      <c r="AD108" s="18"/>
      <c r="AE108" s="18"/>
      <c r="AF108" s="18"/>
      <c r="AG108" s="18" t="s">
        <v>527</v>
      </c>
      <c r="AH108" s="494">
        <v>6111489.6985599995</v>
      </c>
      <c r="AI108" s="494">
        <v>7195159.765489999</v>
      </c>
      <c r="AJ108" s="18" t="s">
        <v>527</v>
      </c>
      <c r="AK108" s="494">
        <f t="shared" si="3"/>
        <v>8649905.227836482</v>
      </c>
      <c r="AL108" s="494">
        <f t="shared" si="4"/>
        <v>10183679.12577766</v>
      </c>
      <c r="AM108" s="18" t="s">
        <v>527</v>
      </c>
      <c r="AN108" s="489">
        <v>2183.26</v>
      </c>
      <c r="AO108" s="558">
        <f t="shared" si="2"/>
        <v>1.4153513553126973</v>
      </c>
    </row>
    <row r="109" spans="1:41" ht="15.75" customHeight="1">
      <c r="A109" s="18"/>
      <c r="B109" s="18"/>
      <c r="C109" s="18"/>
      <c r="D109" s="758"/>
      <c r="E109" s="758"/>
      <c r="F109" s="758"/>
      <c r="AA109" s="43"/>
      <c r="AB109" s="18"/>
      <c r="AC109" s="18"/>
      <c r="AD109" s="18"/>
      <c r="AE109" s="18"/>
      <c r="AF109" s="18"/>
      <c r="AG109" s="18" t="s">
        <v>528</v>
      </c>
      <c r="AH109" s="494">
        <v>5712194.94539</v>
      </c>
      <c r="AI109" s="494">
        <v>7248969.70145</v>
      </c>
      <c r="AJ109" s="18" t="s">
        <v>528</v>
      </c>
      <c r="AK109" s="494">
        <f t="shared" si="3"/>
        <v>7975500.913554192</v>
      </c>
      <c r="AL109" s="494">
        <f t="shared" si="4"/>
        <v>10121181.96752017</v>
      </c>
      <c r="AM109" s="18" t="s">
        <v>528</v>
      </c>
      <c r="AN109" s="489">
        <v>2213.17</v>
      </c>
      <c r="AO109" s="558">
        <f t="shared" si="2"/>
        <v>1.39622351649444</v>
      </c>
    </row>
    <row r="110" spans="1:41" ht="15.75" customHeight="1">
      <c r="A110" s="18"/>
      <c r="B110" s="18"/>
      <c r="C110" s="18"/>
      <c r="D110" s="758"/>
      <c r="E110" s="758"/>
      <c r="F110" s="758"/>
      <c r="AA110" s="43"/>
      <c r="AB110" s="18"/>
      <c r="AC110" s="18"/>
      <c r="AD110" s="18"/>
      <c r="AE110" s="18"/>
      <c r="AF110" s="18"/>
      <c r="AG110" s="18" t="s">
        <v>529</v>
      </c>
      <c r="AH110" s="494">
        <v>5850197.726509998</v>
      </c>
      <c r="AI110" s="494">
        <v>7404794.43967</v>
      </c>
      <c r="AJ110" s="18" t="s">
        <v>529</v>
      </c>
      <c r="AK110" s="494">
        <f t="shared" si="3"/>
        <v>8057003.3519189255</v>
      </c>
      <c r="AL110" s="494">
        <f t="shared" si="4"/>
        <v>10198023.453180434</v>
      </c>
      <c r="AM110" s="18" t="s">
        <v>529</v>
      </c>
      <c r="AN110" s="489">
        <v>2243.71</v>
      </c>
      <c r="AO110" s="558">
        <f t="shared" si="2"/>
        <v>1.377218981062615</v>
      </c>
    </row>
    <row r="111" spans="1:41" ht="15.75" customHeight="1">
      <c r="A111" s="18"/>
      <c r="B111" s="18"/>
      <c r="C111" s="18"/>
      <c r="D111" s="758"/>
      <c r="E111" s="758"/>
      <c r="F111" s="758"/>
      <c r="G111" s="758"/>
      <c r="H111" s="758"/>
      <c r="I111" s="758"/>
      <c r="J111" s="758"/>
      <c r="K111" s="758"/>
      <c r="L111" s="758"/>
      <c r="M111" s="758"/>
      <c r="N111" s="758"/>
      <c r="O111" s="758"/>
      <c r="P111" s="758"/>
      <c r="Q111" s="758"/>
      <c r="AA111" s="43"/>
      <c r="AB111" s="18"/>
      <c r="AC111" s="18"/>
      <c r="AD111" s="18"/>
      <c r="AE111" s="18"/>
      <c r="AF111" s="18"/>
      <c r="AG111" s="18" t="s">
        <v>540</v>
      </c>
      <c r="AH111" s="494">
        <v>6046697.184280001</v>
      </c>
      <c r="AI111" s="494">
        <v>7856809.881339998</v>
      </c>
      <c r="AJ111" s="18" t="s">
        <v>540</v>
      </c>
      <c r="AK111" s="494">
        <f t="shared" si="3"/>
        <v>8246000.756955207</v>
      </c>
      <c r="AL111" s="494">
        <f t="shared" si="4"/>
        <v>10714487.306758888</v>
      </c>
      <c r="AM111" s="18" t="s">
        <v>540</v>
      </c>
      <c r="AN111" s="489">
        <v>2265.92</v>
      </c>
      <c r="AO111" s="558">
        <f t="shared" si="2"/>
        <v>1.3637198135856516</v>
      </c>
    </row>
    <row r="112" spans="1:41" ht="15.75" customHeight="1">
      <c r="A112" s="18"/>
      <c r="B112" s="18"/>
      <c r="C112" s="18"/>
      <c r="D112" s="758"/>
      <c r="E112" s="758"/>
      <c r="F112" s="758"/>
      <c r="AA112" s="43"/>
      <c r="AB112" s="18"/>
      <c r="AC112" s="18"/>
      <c r="AD112" s="18"/>
      <c r="AE112" s="18"/>
      <c r="AF112" s="18"/>
      <c r="AG112" s="18" t="s">
        <v>541</v>
      </c>
      <c r="AH112" s="494">
        <v>6171469.387629999</v>
      </c>
      <c r="AI112" s="494">
        <v>8062994.016709999</v>
      </c>
      <c r="AJ112" s="18" t="s">
        <v>541</v>
      </c>
      <c r="AK112" s="494">
        <f t="shared" si="3"/>
        <v>8421209.47350819</v>
      </c>
      <c r="AL112" s="494">
        <f t="shared" si="4"/>
        <v>11002268.233632686</v>
      </c>
      <c r="AM112" s="18" t="s">
        <v>541</v>
      </c>
      <c r="AN112" s="489">
        <v>2264.56</v>
      </c>
      <c r="AO112" s="558">
        <f t="shared" si="2"/>
        <v>1.3645388066555975</v>
      </c>
    </row>
    <row r="113" spans="1:41" ht="15.75" customHeight="1">
      <c r="A113" s="18"/>
      <c r="B113" s="18"/>
      <c r="C113" s="18"/>
      <c r="D113" s="758"/>
      <c r="E113" s="758"/>
      <c r="F113" s="758"/>
      <c r="AA113" s="43"/>
      <c r="AB113" s="18"/>
      <c r="AC113" s="18"/>
      <c r="AD113" s="18"/>
      <c r="AE113" s="18"/>
      <c r="AF113" s="18"/>
      <c r="AG113" s="18" t="s">
        <v>580</v>
      </c>
      <c r="AH113" s="494">
        <v>6407201.74158</v>
      </c>
      <c r="AI113" s="494">
        <v>8877101.139890002</v>
      </c>
      <c r="AJ113" s="18" t="s">
        <v>580</v>
      </c>
      <c r="AK113" s="494">
        <f t="shared" si="3"/>
        <v>8739363.557063889</v>
      </c>
      <c r="AL113" s="494">
        <f t="shared" si="4"/>
        <v>12108283.35416108</v>
      </c>
      <c r="AM113" s="18" t="s">
        <v>580</v>
      </c>
      <c r="AN113" s="489">
        <v>2265.47</v>
      </c>
      <c r="AO113" s="558">
        <f t="shared" si="2"/>
        <v>1.3639906950875538</v>
      </c>
    </row>
    <row r="114" spans="1:41" ht="15.75" customHeight="1">
      <c r="A114" s="18"/>
      <c r="B114" s="18"/>
      <c r="C114" s="18"/>
      <c r="D114" s="758"/>
      <c r="E114" s="758"/>
      <c r="F114" s="758"/>
      <c r="AA114" s="43"/>
      <c r="AB114" s="18"/>
      <c r="AC114" s="18"/>
      <c r="AD114" s="18"/>
      <c r="AE114" s="18"/>
      <c r="AF114" s="18"/>
      <c r="AG114" s="18" t="s">
        <v>519</v>
      </c>
      <c r="AH114" s="494">
        <v>6534522.788689999</v>
      </c>
      <c r="AI114" s="494">
        <v>9069745.27113</v>
      </c>
      <c r="AJ114" s="18" t="s">
        <v>519</v>
      </c>
      <c r="AK114" s="494">
        <f t="shared" si="3"/>
        <v>8897005.211991446</v>
      </c>
      <c r="AL114" s="494">
        <f t="shared" si="4"/>
        <v>12348808.560028808</v>
      </c>
      <c r="AM114" s="18" t="s">
        <v>519</v>
      </c>
      <c r="AN114" s="489">
        <v>2269.55</v>
      </c>
      <c r="AO114" s="558">
        <f t="shared" si="2"/>
        <v>1.3615386310061464</v>
      </c>
    </row>
    <row r="115" spans="1:41" ht="15.75" customHeight="1">
      <c r="A115" s="18"/>
      <c r="B115" s="18"/>
      <c r="C115" s="18"/>
      <c r="D115" s="758"/>
      <c r="E115" s="758"/>
      <c r="F115" s="758"/>
      <c r="AA115" s="43"/>
      <c r="AB115" s="18"/>
      <c r="AC115" s="18"/>
      <c r="AD115" s="18"/>
      <c r="AE115" s="18"/>
      <c r="AF115" s="18"/>
      <c r="AG115" s="18" t="s">
        <v>280</v>
      </c>
      <c r="AH115" s="494">
        <v>6603426.0838600015</v>
      </c>
      <c r="AI115" s="494">
        <v>8906148.719139999</v>
      </c>
      <c r="AJ115" s="18" t="s">
        <v>280</v>
      </c>
      <c r="AK115" s="494">
        <f t="shared" si="3"/>
        <v>8917695.822501099</v>
      </c>
      <c r="AL115" s="494">
        <f t="shared" si="4"/>
        <v>12027442.151790142</v>
      </c>
      <c r="AM115" s="18" t="s">
        <v>280</v>
      </c>
      <c r="AN115" s="489">
        <v>2288.16</v>
      </c>
      <c r="AO115" s="558">
        <f t="shared" si="2"/>
        <v>1.3504650024473814</v>
      </c>
    </row>
    <row r="116" spans="1:41" ht="15.75" customHeight="1">
      <c r="A116" s="18"/>
      <c r="B116" s="18"/>
      <c r="C116" s="18"/>
      <c r="D116" s="758"/>
      <c r="E116" s="758"/>
      <c r="F116" s="758"/>
      <c r="AA116" s="43"/>
      <c r="AB116" s="18"/>
      <c r="AC116" s="18"/>
      <c r="AD116" s="18"/>
      <c r="AE116" s="18"/>
      <c r="AF116" s="18"/>
      <c r="AG116" s="18" t="s">
        <v>521</v>
      </c>
      <c r="AH116" s="494">
        <v>6965493.381680001</v>
      </c>
      <c r="AI116" s="494">
        <v>8966139.062710004</v>
      </c>
      <c r="AJ116" s="18" t="s">
        <v>521</v>
      </c>
      <c r="AK116" s="494">
        <f t="shared" si="3"/>
        <v>9370127.200124392</v>
      </c>
      <c r="AL116" s="494">
        <f t="shared" si="4"/>
        <v>12061437.56199128</v>
      </c>
      <c r="AM116" s="18" t="s">
        <v>521</v>
      </c>
      <c r="AN116" s="489">
        <v>2297.08</v>
      </c>
      <c r="AO116" s="558">
        <f t="shared" si="2"/>
        <v>1.345220889128807</v>
      </c>
    </row>
    <row r="117" spans="1:41" ht="12.75">
      <c r="A117" s="18"/>
      <c r="B117" s="18"/>
      <c r="C117" s="18"/>
      <c r="D117" s="758"/>
      <c r="E117" s="758"/>
      <c r="F117" s="758"/>
      <c r="AA117" s="43"/>
      <c r="AB117" s="18"/>
      <c r="AC117" s="18"/>
      <c r="AD117" s="18"/>
      <c r="AE117" s="18"/>
      <c r="AF117" s="18"/>
      <c r="AG117" s="18" t="s">
        <v>523</v>
      </c>
      <c r="AH117" s="494">
        <v>6568490.981600001</v>
      </c>
      <c r="AI117" s="494">
        <v>9790172.924119998</v>
      </c>
      <c r="AJ117" s="18" t="s">
        <v>523</v>
      </c>
      <c r="AK117" s="494">
        <f t="shared" si="3"/>
        <v>8803495.2647154</v>
      </c>
      <c r="AL117" s="494">
        <f t="shared" si="4"/>
        <v>13121391.384972423</v>
      </c>
      <c r="AM117" s="18" t="s">
        <v>523</v>
      </c>
      <c r="AN117" s="489">
        <v>2305.58</v>
      </c>
      <c r="AO117" s="558">
        <f t="shared" si="2"/>
        <v>1.3402614526496586</v>
      </c>
    </row>
    <row r="118" spans="1:41" ht="12.75">
      <c r="A118" s="18"/>
      <c r="B118" s="18"/>
      <c r="C118" s="18"/>
      <c r="D118" s="758"/>
      <c r="E118" s="758"/>
      <c r="F118" s="758"/>
      <c r="AA118" s="43"/>
      <c r="AB118" s="18"/>
      <c r="AC118" s="18"/>
      <c r="AD118" s="18"/>
      <c r="AE118" s="18"/>
      <c r="AF118" s="18"/>
      <c r="AG118" s="18" t="s">
        <v>524</v>
      </c>
      <c r="AH118" s="494">
        <v>12297609.078509998</v>
      </c>
      <c r="AI118" s="494">
        <v>16552770.539719999</v>
      </c>
      <c r="AJ118" s="18" t="s">
        <v>524</v>
      </c>
      <c r="AK118" s="494">
        <f t="shared" si="3"/>
        <v>16393487.513674183</v>
      </c>
      <c r="AL118" s="494">
        <f t="shared" si="4"/>
        <v>22065885.769113414</v>
      </c>
      <c r="AM118" s="18" t="s">
        <v>524</v>
      </c>
      <c r="AN118" s="489">
        <v>2318.03</v>
      </c>
      <c r="AO118" s="558">
        <f t="shared" si="2"/>
        <v>1.333062988831033</v>
      </c>
    </row>
    <row r="119" spans="1:41" ht="12.75">
      <c r="A119" s="18"/>
      <c r="B119" s="18"/>
      <c r="C119" s="18"/>
      <c r="D119" s="758"/>
      <c r="E119" s="758"/>
      <c r="F119" s="758"/>
      <c r="AA119" s="43"/>
      <c r="AB119" s="18"/>
      <c r="AC119" s="18"/>
      <c r="AD119" s="18"/>
      <c r="AE119" s="18"/>
      <c r="AF119" s="18"/>
      <c r="AG119" s="350" t="s">
        <v>595</v>
      </c>
      <c r="AH119" s="494">
        <v>5849959.576119999</v>
      </c>
      <c r="AI119" s="494">
        <v>8856757.76928</v>
      </c>
      <c r="AJ119" s="350" t="s">
        <v>595</v>
      </c>
      <c r="AK119" s="494">
        <f t="shared" si="3"/>
        <v>7734169.816485424</v>
      </c>
      <c r="AL119" s="494">
        <f t="shared" si="4"/>
        <v>11709425.974618567</v>
      </c>
      <c r="AM119" s="350" t="s">
        <v>595</v>
      </c>
      <c r="AN119" s="489">
        <v>2337.27</v>
      </c>
      <c r="AO119" s="558">
        <f t="shared" si="2"/>
        <v>1.3220894462342818</v>
      </c>
    </row>
    <row r="120" spans="1:41" ht="12.75">
      <c r="A120" s="18"/>
      <c r="B120" s="18"/>
      <c r="C120" s="18"/>
      <c r="D120" s="758"/>
      <c r="E120" s="758"/>
      <c r="F120" s="758"/>
      <c r="AA120" s="43"/>
      <c r="AB120" s="18"/>
      <c r="AC120" s="18"/>
      <c r="AD120" s="18"/>
      <c r="AE120" s="18"/>
      <c r="AF120" s="18"/>
      <c r="AG120" s="18" t="s">
        <v>527</v>
      </c>
      <c r="AH120" s="494">
        <v>7112822.469330002</v>
      </c>
      <c r="AI120" s="494">
        <v>9090094.914029999</v>
      </c>
      <c r="AJ120" s="18" t="s">
        <v>527</v>
      </c>
      <c r="AK120" s="494">
        <f t="shared" si="3"/>
        <v>9367236.672517037</v>
      </c>
      <c r="AL120" s="494">
        <f t="shared" si="4"/>
        <v>11971207.042284453</v>
      </c>
      <c r="AM120" s="18" t="s">
        <v>527</v>
      </c>
      <c r="AN120" s="489">
        <v>2346.39</v>
      </c>
      <c r="AO120" s="558">
        <f t="shared" si="2"/>
        <v>1.3169507200422776</v>
      </c>
    </row>
    <row r="121" spans="1:41" ht="12.75">
      <c r="A121" s="18"/>
      <c r="B121" s="18"/>
      <c r="C121" s="18"/>
      <c r="D121" s="758"/>
      <c r="E121" s="758"/>
      <c r="F121" s="758"/>
      <c r="AA121" s="43"/>
      <c r="AB121" s="18"/>
      <c r="AC121" s="18"/>
      <c r="AD121" s="18"/>
      <c r="AE121" s="18"/>
      <c r="AF121" s="18"/>
      <c r="AG121" s="18" t="s">
        <v>528</v>
      </c>
      <c r="AH121" s="494">
        <v>7138205.444450001</v>
      </c>
      <c r="AI121" s="494">
        <v>8628435.419880003</v>
      </c>
      <c r="AJ121" s="18" t="s">
        <v>528</v>
      </c>
      <c r="AK121" s="494">
        <f t="shared" si="3"/>
        <v>9347402.227254491</v>
      </c>
      <c r="AL121" s="494">
        <f t="shared" si="4"/>
        <v>11298842.137447365</v>
      </c>
      <c r="AM121" s="18" t="s">
        <v>528</v>
      </c>
      <c r="AN121" s="489">
        <v>2359.76</v>
      </c>
      <c r="AO121" s="558">
        <f t="shared" si="2"/>
        <v>1.3094891005865001</v>
      </c>
    </row>
    <row r="122" spans="1:41" ht="12.75">
      <c r="A122" s="18"/>
      <c r="B122" s="18"/>
      <c r="C122" s="18"/>
      <c r="D122" s="758"/>
      <c r="E122" s="758"/>
      <c r="F122" s="758"/>
      <c r="AA122" s="43"/>
      <c r="AB122" s="18"/>
      <c r="AC122" s="18"/>
      <c r="AD122" s="18"/>
      <c r="AE122" s="18"/>
      <c r="AF122" s="18"/>
      <c r="AG122" s="18" t="s">
        <v>529</v>
      </c>
      <c r="AH122" s="494">
        <v>7198238.20087</v>
      </c>
      <c r="AI122" s="494">
        <v>9286536.778910002</v>
      </c>
      <c r="AJ122" s="18" t="s">
        <v>529</v>
      </c>
      <c r="AK122" s="494">
        <f t="shared" si="3"/>
        <v>9387545.485515239</v>
      </c>
      <c r="AL122" s="494">
        <f t="shared" si="4"/>
        <v>12110989.381317118</v>
      </c>
      <c r="AM122" s="18" t="s">
        <v>529</v>
      </c>
      <c r="AN122" s="489">
        <v>2369.43</v>
      </c>
      <c r="AO122" s="558">
        <f t="shared" si="2"/>
        <v>1.3041448787261072</v>
      </c>
    </row>
    <row r="123" spans="1:41" ht="12.75">
      <c r="A123" s="18"/>
      <c r="B123" s="18"/>
      <c r="C123" s="18"/>
      <c r="D123" s="758"/>
      <c r="E123" s="758"/>
      <c r="F123" s="758"/>
      <c r="AA123" s="43"/>
      <c r="AB123" s="18"/>
      <c r="AC123" s="18"/>
      <c r="AD123" s="18"/>
      <c r="AE123" s="18"/>
      <c r="AF123" s="18"/>
      <c r="AG123" s="18" t="s">
        <v>540</v>
      </c>
      <c r="AH123" s="494">
        <v>7275810.387639998</v>
      </c>
      <c r="AI123" s="494">
        <v>9418908.85359</v>
      </c>
      <c r="AJ123" s="18" t="s">
        <v>540</v>
      </c>
      <c r="AK123" s="494">
        <f t="shared" si="3"/>
        <v>9450898.168757375</v>
      </c>
      <c r="AL123" s="494">
        <f t="shared" si="4"/>
        <v>12234671.286556192</v>
      </c>
      <c r="AM123" s="18" t="s">
        <v>540</v>
      </c>
      <c r="AN123" s="489">
        <v>2378.91</v>
      </c>
      <c r="AO123" s="558">
        <f t="shared" si="2"/>
        <v>1.298947837454969</v>
      </c>
    </row>
    <row r="124" spans="1:41" ht="12.75">
      <c r="A124" s="18"/>
      <c r="B124" s="18"/>
      <c r="C124" s="18"/>
      <c r="D124" s="758"/>
      <c r="E124" s="758"/>
      <c r="F124" s="758"/>
      <c r="AA124" s="43"/>
      <c r="AB124" s="18"/>
      <c r="AC124" s="18"/>
      <c r="AD124" s="18"/>
      <c r="AE124" s="18"/>
      <c r="AF124" s="18"/>
      <c r="AG124" s="18" t="s">
        <v>541</v>
      </c>
      <c r="AH124" s="494">
        <v>7899946.814709999</v>
      </c>
      <c r="AI124" s="494">
        <v>9940120.933129994</v>
      </c>
      <c r="AJ124" s="18" t="s">
        <v>541</v>
      </c>
      <c r="AK124" s="494">
        <f t="shared" si="3"/>
        <v>10210585.432992753</v>
      </c>
      <c r="AL124" s="494">
        <f t="shared" si="4"/>
        <v>12847485.734083291</v>
      </c>
      <c r="AM124" s="18" t="s">
        <v>541</v>
      </c>
      <c r="AN124" s="489">
        <v>2390.8</v>
      </c>
      <c r="AO124" s="558">
        <f t="shared" si="2"/>
        <v>1.292487870168981</v>
      </c>
    </row>
    <row r="125" spans="1:41" ht="12.75">
      <c r="A125" s="18"/>
      <c r="B125" s="18"/>
      <c r="C125" s="18"/>
      <c r="D125" s="758"/>
      <c r="E125" s="758"/>
      <c r="F125" s="758"/>
      <c r="AA125" s="43"/>
      <c r="AB125" s="18"/>
      <c r="AC125" s="18"/>
      <c r="AD125" s="18"/>
      <c r="AE125" s="18"/>
      <c r="AF125" s="18"/>
      <c r="AG125" s="18" t="s">
        <v>580</v>
      </c>
      <c r="AH125" s="494">
        <v>7509250.610370001</v>
      </c>
      <c r="AI125" s="494">
        <v>9920080.57423</v>
      </c>
      <c r="AJ125" s="18" t="s">
        <v>580</v>
      </c>
      <c r="AK125" s="494">
        <f t="shared" si="3"/>
        <v>9635289.162708245</v>
      </c>
      <c r="AL125" s="494">
        <f t="shared" si="4"/>
        <v>12728679.57264264</v>
      </c>
      <c r="AM125" s="18" t="s">
        <v>580</v>
      </c>
      <c r="AN125" s="489">
        <v>2408.25</v>
      </c>
      <c r="AO125" s="558">
        <f t="shared" si="2"/>
        <v>1.283122599397903</v>
      </c>
    </row>
    <row r="126" spans="1:41" ht="12.75">
      <c r="A126" s="18"/>
      <c r="B126" s="18"/>
      <c r="C126" s="18"/>
      <c r="D126" s="758"/>
      <c r="E126" s="758"/>
      <c r="F126" s="758"/>
      <c r="AA126" s="43"/>
      <c r="AB126" s="18"/>
      <c r="AC126" s="18"/>
      <c r="AD126" s="18"/>
      <c r="AE126" s="18"/>
      <c r="AF126" s="18"/>
      <c r="AG126" s="18" t="s">
        <v>519</v>
      </c>
      <c r="AH126" s="494">
        <v>7583361.19767</v>
      </c>
      <c r="AI126" s="494">
        <v>10153988.472429996</v>
      </c>
      <c r="AJ126" s="18" t="s">
        <v>519</v>
      </c>
      <c r="AK126" s="494">
        <f t="shared" si="3"/>
        <v>9681977.271193169</v>
      </c>
      <c r="AL126" s="494">
        <f t="shared" si="4"/>
        <v>12963998.817863349</v>
      </c>
      <c r="AM126" s="18" t="s">
        <v>519</v>
      </c>
      <c r="AN126" s="489">
        <v>2420.29</v>
      </c>
      <c r="AO126" s="558">
        <f t="shared" si="2"/>
        <v>1.276739564267092</v>
      </c>
    </row>
    <row r="127" spans="1:41" ht="12.75">
      <c r="A127" s="18"/>
      <c r="B127" s="18"/>
      <c r="C127" s="18"/>
      <c r="D127" s="758"/>
      <c r="E127" s="758"/>
      <c r="F127" s="758"/>
      <c r="AA127" s="43"/>
      <c r="AB127" s="18"/>
      <c r="AC127" s="18"/>
      <c r="AD127" s="18"/>
      <c r="AE127" s="18"/>
      <c r="AF127" s="18"/>
      <c r="AG127" s="18" t="s">
        <v>280</v>
      </c>
      <c r="AH127" s="494">
        <v>7439548.581539997</v>
      </c>
      <c r="AI127" s="494">
        <v>10077676.83326</v>
      </c>
      <c r="AJ127" s="18" t="s">
        <v>280</v>
      </c>
      <c r="AK127" s="494">
        <f t="shared" si="3"/>
        <v>9482263.768703643</v>
      </c>
      <c r="AL127" s="494">
        <f t="shared" si="4"/>
        <v>12844756.487757819</v>
      </c>
      <c r="AM127" s="18" t="s">
        <v>280</v>
      </c>
      <c r="AN127" s="489">
        <v>2424.4</v>
      </c>
      <c r="AO127" s="558">
        <f t="shared" si="2"/>
        <v>1.27457515261508</v>
      </c>
    </row>
    <row r="128" spans="1:41" ht="12.75">
      <c r="A128" s="18"/>
      <c r="B128" s="18"/>
      <c r="C128" s="18"/>
      <c r="D128" s="758"/>
      <c r="E128" s="758"/>
      <c r="F128" s="758"/>
      <c r="AA128" s="43"/>
      <c r="AB128" s="18"/>
      <c r="AC128" s="18"/>
      <c r="AD128" s="18"/>
      <c r="AE128" s="18"/>
      <c r="AF128" s="18"/>
      <c r="AG128" s="18" t="s">
        <v>521</v>
      </c>
      <c r="AH128" s="494">
        <v>7758749.667840002</v>
      </c>
      <c r="AI128" s="494">
        <v>10314096.392339997</v>
      </c>
      <c r="AJ128" s="18" t="s">
        <v>521</v>
      </c>
      <c r="AK128" s="494">
        <f t="shared" si="3"/>
        <v>9872332.603231201</v>
      </c>
      <c r="AL128" s="494">
        <f t="shared" si="4"/>
        <v>13123788.554363143</v>
      </c>
      <c r="AM128" s="18" t="s">
        <v>521</v>
      </c>
      <c r="AN128" s="489">
        <v>2428.52</v>
      </c>
      <c r="AO128" s="558">
        <f t="shared" si="2"/>
        <v>1.2724128275657602</v>
      </c>
    </row>
    <row r="129" spans="1:41" ht="12.75">
      <c r="A129" s="18"/>
      <c r="B129" s="18"/>
      <c r="C129" s="18"/>
      <c r="D129" s="758"/>
      <c r="E129" s="758"/>
      <c r="F129" s="758"/>
      <c r="AA129" s="43"/>
      <c r="AB129" s="18"/>
      <c r="AC129" s="18"/>
      <c r="AD129" s="18"/>
      <c r="AE129" s="18"/>
      <c r="AF129" s="18"/>
      <c r="AG129" s="18" t="s">
        <v>523</v>
      </c>
      <c r="AH129" s="494">
        <v>7680762.68991</v>
      </c>
      <c r="AI129" s="494">
        <v>10141817.559640003</v>
      </c>
      <c r="AJ129" s="18" t="s">
        <v>523</v>
      </c>
      <c r="AK129" s="494">
        <f t="shared" si="3"/>
        <v>9730269.707338478</v>
      </c>
      <c r="AL129" s="494">
        <f t="shared" si="4"/>
        <v>12848023.583329184</v>
      </c>
      <c r="AM129" s="18" t="s">
        <v>523</v>
      </c>
      <c r="AN129" s="489">
        <v>2439.21</v>
      </c>
      <c r="AO129" s="558">
        <f t="shared" si="2"/>
        <v>1.2668363937504354</v>
      </c>
    </row>
    <row r="130" spans="1:41" ht="12.75">
      <c r="A130" s="18"/>
      <c r="B130" s="18"/>
      <c r="C130" s="18"/>
      <c r="D130" s="758"/>
      <c r="E130" s="758"/>
      <c r="F130" s="758"/>
      <c r="AA130" s="43"/>
      <c r="AB130" s="18"/>
      <c r="AC130" s="18"/>
      <c r="AD130" s="18"/>
      <c r="AE130" s="18"/>
      <c r="AF130" s="18"/>
      <c r="AG130" s="18" t="s">
        <v>524</v>
      </c>
      <c r="AH130" s="494">
        <v>13318727.865590004</v>
      </c>
      <c r="AI130" s="494">
        <v>19922249.770170003</v>
      </c>
      <c r="AJ130" s="18" t="s">
        <v>524</v>
      </c>
      <c r="AK130" s="494">
        <f t="shared" si="3"/>
        <v>16728762.657722516</v>
      </c>
      <c r="AL130" s="494">
        <f t="shared" si="4"/>
        <v>25023004.55241543</v>
      </c>
      <c r="AM130" s="18" t="s">
        <v>524</v>
      </c>
      <c r="AN130" s="489">
        <v>2460.19</v>
      </c>
      <c r="AO130" s="558">
        <f t="shared" si="2"/>
        <v>1.256033070616497</v>
      </c>
    </row>
    <row r="131" spans="1:41" ht="12.75">
      <c r="A131" s="18"/>
      <c r="B131" s="18"/>
      <c r="C131" s="18"/>
      <c r="D131" s="758"/>
      <c r="E131" s="758"/>
      <c r="F131" s="758"/>
      <c r="AA131" s="43"/>
      <c r="AB131" s="18"/>
      <c r="AC131" s="18"/>
      <c r="AD131" s="18"/>
      <c r="AE131" s="18"/>
      <c r="AF131" s="18"/>
      <c r="AG131" s="18" t="s">
        <v>526</v>
      </c>
      <c r="AH131" s="494">
        <v>8046985.825439997</v>
      </c>
      <c r="AI131" s="494">
        <v>10497608.424779996</v>
      </c>
      <c r="AJ131" s="18" t="s">
        <v>526</v>
      </c>
      <c r="AK131" s="494">
        <f t="shared" si="3"/>
        <v>10050007.864924815</v>
      </c>
      <c r="AL131" s="494">
        <f t="shared" si="4"/>
        <v>13110629.187192747</v>
      </c>
      <c r="AM131" s="18" t="s">
        <v>526</v>
      </c>
      <c r="AN131" s="489">
        <v>2474.21</v>
      </c>
      <c r="AO131" s="558">
        <f t="shared" si="2"/>
        <v>1.2489158155532472</v>
      </c>
    </row>
    <row r="132" spans="1:41" ht="12.75">
      <c r="A132" s="18"/>
      <c r="B132" s="18"/>
      <c r="C132" s="18"/>
      <c r="D132" s="758"/>
      <c r="E132" s="758"/>
      <c r="F132" s="758"/>
      <c r="AA132" s="43"/>
      <c r="AB132" s="18"/>
      <c r="AC132" s="18"/>
      <c r="AD132" s="18"/>
      <c r="AE132" s="18"/>
      <c r="AF132" s="18"/>
      <c r="AG132" s="18" t="s">
        <v>527</v>
      </c>
      <c r="AH132" s="494">
        <v>7370981.229829997</v>
      </c>
      <c r="AI132" s="494">
        <v>11169292.920799997</v>
      </c>
      <c r="AJ132" s="18" t="s">
        <v>527</v>
      </c>
      <c r="AK132" s="494">
        <f t="shared" si="3"/>
        <v>9165394.422225695</v>
      </c>
      <c r="AL132" s="494">
        <f t="shared" si="4"/>
        <v>13888378.20156358</v>
      </c>
      <c r="AM132" s="18" t="s">
        <v>527</v>
      </c>
      <c r="AN132" s="489">
        <v>2485.1</v>
      </c>
      <c r="AO132" s="558">
        <f t="shared" si="2"/>
        <v>1.24344291980202</v>
      </c>
    </row>
    <row r="133" spans="1:41" ht="12.75">
      <c r="A133" s="18"/>
      <c r="B133" s="18"/>
      <c r="C133" s="18"/>
      <c r="D133" s="758"/>
      <c r="E133" s="758"/>
      <c r="F133" s="758"/>
      <c r="AA133" s="43"/>
      <c r="AB133" s="18"/>
      <c r="AC133" s="18"/>
      <c r="AD133" s="18"/>
      <c r="AE133" s="18"/>
      <c r="AF133" s="18"/>
      <c r="AG133" s="18" t="s">
        <v>528</v>
      </c>
      <c r="AH133" s="494">
        <v>8236141.842210002</v>
      </c>
      <c r="AI133" s="494">
        <v>10573283.240710001</v>
      </c>
      <c r="AJ133" s="18" t="s">
        <v>528</v>
      </c>
      <c r="AK133" s="494">
        <f t="shared" si="3"/>
        <v>10166958.495300604</v>
      </c>
      <c r="AL133" s="494">
        <f t="shared" si="4"/>
        <v>13052001.037237005</v>
      </c>
      <c r="AM133" s="18" t="s">
        <v>528</v>
      </c>
      <c r="AN133" s="489">
        <v>2503.24</v>
      </c>
      <c r="AO133" s="558">
        <f t="shared" si="2"/>
        <v>1.2344321759000336</v>
      </c>
    </row>
    <row r="134" spans="1:41" ht="12.75">
      <c r="A134" s="18"/>
      <c r="B134" s="18"/>
      <c r="C134" s="18"/>
      <c r="D134" s="758"/>
      <c r="E134" s="758"/>
      <c r="F134" s="758"/>
      <c r="AA134" s="43"/>
      <c r="AB134" s="18"/>
      <c r="AC134" s="18"/>
      <c r="AD134" s="18"/>
      <c r="AE134" s="18"/>
      <c r="AF134" s="18"/>
      <c r="AG134" s="18" t="s">
        <v>529</v>
      </c>
      <c r="AH134" s="494">
        <v>8598326.859000003</v>
      </c>
      <c r="AI134" s="494">
        <v>10611626.589270003</v>
      </c>
      <c r="AJ134" s="18" t="s">
        <v>529</v>
      </c>
      <c r="AK134" s="494">
        <f t="shared" si="3"/>
        <v>10518332.341176525</v>
      </c>
      <c r="AL134" s="494">
        <f t="shared" si="4"/>
        <v>12981201.68920731</v>
      </c>
      <c r="AM134" s="18" t="s">
        <v>529</v>
      </c>
      <c r="AN134" s="489">
        <v>2526.02</v>
      </c>
      <c r="AO134" s="558">
        <f t="shared" si="2"/>
        <v>1.2232998946960039</v>
      </c>
    </row>
    <row r="135" spans="1:41" ht="12.75">
      <c r="A135" s="18"/>
      <c r="B135" s="18"/>
      <c r="C135" s="18"/>
      <c r="D135" s="758"/>
      <c r="E135" s="758"/>
      <c r="F135" s="758"/>
      <c r="AA135" s="43"/>
      <c r="AB135" s="18"/>
      <c r="AC135" s="18"/>
      <c r="AD135" s="18"/>
      <c r="AE135" s="18"/>
      <c r="AF135" s="18"/>
      <c r="AG135" s="18" t="s">
        <v>540</v>
      </c>
      <c r="AH135" s="494">
        <v>8187790.723439999</v>
      </c>
      <c r="AI135" s="494">
        <v>10530932.418660004</v>
      </c>
      <c r="AJ135" s="18" t="s">
        <v>540</v>
      </c>
      <c r="AK135" s="494">
        <f t="shared" si="3"/>
        <v>9946506.411403654</v>
      </c>
      <c r="AL135" s="494">
        <f t="shared" si="4"/>
        <v>12792948.715749854</v>
      </c>
      <c r="AM135" s="18" t="s">
        <v>540</v>
      </c>
      <c r="AN135" s="489">
        <v>2543.7</v>
      </c>
      <c r="AO135" s="558">
        <f aca="true" t="shared" si="5" ref="AO135:AO188">$AN$189/AN135</f>
        <v>1.2147973424539058</v>
      </c>
    </row>
    <row r="136" spans="1:41" ht="12.75">
      <c r="A136" s="18"/>
      <c r="B136" s="18"/>
      <c r="C136" s="18"/>
      <c r="D136" s="758"/>
      <c r="E136" s="758"/>
      <c r="F136" s="758"/>
      <c r="AA136" s="43"/>
      <c r="AB136" s="18"/>
      <c r="AC136" s="18"/>
      <c r="AD136" s="18"/>
      <c r="AE136" s="18"/>
      <c r="AF136" s="18"/>
      <c r="AG136" s="18" t="s">
        <v>541</v>
      </c>
      <c r="AH136" s="494">
        <v>8589063.946589999</v>
      </c>
      <c r="AI136" s="494">
        <v>11735879.229370002</v>
      </c>
      <c r="AJ136" s="18" t="s">
        <v>541</v>
      </c>
      <c r="AK136" s="494">
        <f aca="true" t="shared" si="6" ref="AK136:AK145">AO136*AH136</f>
        <v>10445469.998850336</v>
      </c>
      <c r="AL136" s="494">
        <f aca="true" t="shared" si="7" ref="AL136:AL143">AI136*AO136</f>
        <v>14272425.396155555</v>
      </c>
      <c r="AM136" s="18" t="s">
        <v>541</v>
      </c>
      <c r="AN136" s="489">
        <v>2540.9</v>
      </c>
      <c r="AO136" s="558">
        <f t="shared" si="5"/>
        <v>1.2161360147979061</v>
      </c>
    </row>
    <row r="137" spans="1:41" ht="12.75">
      <c r="A137" s="18"/>
      <c r="B137" s="18"/>
      <c r="C137" s="18"/>
      <c r="D137" s="758"/>
      <c r="E137" s="758"/>
      <c r="F137" s="758"/>
      <c r="AA137" s="43"/>
      <c r="AB137" s="18"/>
      <c r="AC137" s="18"/>
      <c r="AD137" s="18"/>
      <c r="AE137" s="18"/>
      <c r="AF137" s="18"/>
      <c r="AG137" s="18" t="s">
        <v>580</v>
      </c>
      <c r="AH137" s="494">
        <v>8474517.773139998</v>
      </c>
      <c r="AI137" s="494">
        <v>11561267.998449998</v>
      </c>
      <c r="AJ137" s="18" t="s">
        <v>580</v>
      </c>
      <c r="AK137" s="494">
        <f t="shared" si="6"/>
        <v>10303084.55120844</v>
      </c>
      <c r="AL137" s="494">
        <f t="shared" si="7"/>
        <v>14055870.1858826</v>
      </c>
      <c r="AM137" s="18" t="s">
        <v>580</v>
      </c>
      <c r="AN137" s="489">
        <v>2541.66</v>
      </c>
      <c r="AO137" s="558">
        <f t="shared" si="5"/>
        <v>1.2157723692390012</v>
      </c>
    </row>
    <row r="138" spans="1:41" ht="12.75">
      <c r="A138" s="18"/>
      <c r="B138" s="18"/>
      <c r="C138" s="18"/>
      <c r="D138" s="758"/>
      <c r="E138" s="758"/>
      <c r="F138" s="758"/>
      <c r="AA138" s="43"/>
      <c r="AB138" s="18"/>
      <c r="AC138" s="18"/>
      <c r="AD138" s="18"/>
      <c r="AE138" s="18"/>
      <c r="AF138" s="18"/>
      <c r="AG138" s="18" t="s">
        <v>519</v>
      </c>
      <c r="AH138" s="494">
        <v>8952373.91023</v>
      </c>
      <c r="AI138" s="494">
        <v>11560661.193429997</v>
      </c>
      <c r="AJ138" s="18" t="s">
        <v>519</v>
      </c>
      <c r="AK138" s="494">
        <v>9209709.839457907</v>
      </c>
      <c r="AL138" s="494">
        <v>11892972.323475715</v>
      </c>
      <c r="AM138" s="18" t="s">
        <v>519</v>
      </c>
      <c r="AN138" s="489">
        <v>2541.66</v>
      </c>
      <c r="AO138" s="558">
        <f t="shared" si="5"/>
        <v>1.2157723692390012</v>
      </c>
    </row>
    <row r="139" spans="1:41" ht="12.75">
      <c r="A139" s="18"/>
      <c r="B139" s="18"/>
      <c r="C139" s="18"/>
      <c r="D139" s="758"/>
      <c r="E139" s="758"/>
      <c r="F139" s="758"/>
      <c r="AA139" s="43"/>
      <c r="AB139" s="18"/>
      <c r="AC139" s="18"/>
      <c r="AD139" s="18"/>
      <c r="AE139" s="18"/>
      <c r="AF139" s="18"/>
      <c r="AG139" s="18" t="s">
        <v>280</v>
      </c>
      <c r="AH139" s="494">
        <v>8748160.538847202</v>
      </c>
      <c r="AI139" s="494">
        <v>11461280.781880004</v>
      </c>
      <c r="AJ139" s="18" t="s">
        <v>280</v>
      </c>
      <c r="AK139" s="494">
        <f t="shared" si="6"/>
        <v>10619852.490063118</v>
      </c>
      <c r="AL139" s="494">
        <f t="shared" si="7"/>
        <v>13913451.943441395</v>
      </c>
      <c r="AM139" s="18" t="s">
        <v>280</v>
      </c>
      <c r="AN139" s="489">
        <v>2545.47</v>
      </c>
      <c r="AO139" s="558">
        <f t="shared" si="5"/>
        <v>1.2139526295733205</v>
      </c>
    </row>
    <row r="140" spans="1:41" ht="12.75">
      <c r="A140" s="18"/>
      <c r="B140" s="18"/>
      <c r="C140" s="18"/>
      <c r="D140" s="758"/>
      <c r="E140" s="758"/>
      <c r="F140" s="758"/>
      <c r="AA140" s="43"/>
      <c r="AB140" s="18"/>
      <c r="AC140" s="18"/>
      <c r="AD140" s="18"/>
      <c r="AE140" s="18"/>
      <c r="AF140" s="18"/>
      <c r="AG140" s="18" t="s">
        <v>521</v>
      </c>
      <c r="AH140" s="494">
        <v>8699041.518832803</v>
      </c>
      <c r="AI140" s="494">
        <v>11836400.770560002</v>
      </c>
      <c r="AJ140" s="18" t="s">
        <v>521</v>
      </c>
      <c r="AK140" s="494">
        <f t="shared" si="6"/>
        <v>10499343.502933279</v>
      </c>
      <c r="AL140" s="494">
        <f t="shared" si="7"/>
        <v>14285991.998020511</v>
      </c>
      <c r="AM140" s="18" t="s">
        <v>521</v>
      </c>
      <c r="AN140" s="489">
        <v>2560.23</v>
      </c>
      <c r="AO140" s="558">
        <f t="shared" si="5"/>
        <v>1.2069540627209274</v>
      </c>
    </row>
    <row r="141" spans="1:41" ht="12.75">
      <c r="A141" s="18"/>
      <c r="B141" s="18"/>
      <c r="C141" s="18"/>
      <c r="D141" s="758"/>
      <c r="E141" s="758"/>
      <c r="F141" s="758"/>
      <c r="AA141" s="43"/>
      <c r="AB141" s="18"/>
      <c r="AC141" s="18"/>
      <c r="AD141" s="18"/>
      <c r="AE141" s="18"/>
      <c r="AF141" s="18"/>
      <c r="AG141" s="18" t="s">
        <v>523</v>
      </c>
      <c r="AH141" s="494">
        <v>9044070.641880002</v>
      </c>
      <c r="AI141" s="494">
        <v>12071409.843450004</v>
      </c>
      <c r="AJ141" s="18" t="s">
        <v>523</v>
      </c>
      <c r="AK141" s="494">
        <f t="shared" si="6"/>
        <v>10857171.309438648</v>
      </c>
      <c r="AL141" s="494">
        <f t="shared" si="7"/>
        <v>14491413.192847064</v>
      </c>
      <c r="AM141" s="18" t="s">
        <v>523</v>
      </c>
      <c r="AN141" s="489">
        <v>2574.05</v>
      </c>
      <c r="AO141" s="558">
        <f t="shared" si="5"/>
        <v>1.2004739612672635</v>
      </c>
    </row>
    <row r="142" spans="1:41" ht="12.75">
      <c r="A142" s="18"/>
      <c r="B142" s="18"/>
      <c r="C142" s="18"/>
      <c r="D142" s="758"/>
      <c r="E142" s="758"/>
      <c r="F142" s="758"/>
      <c r="AA142" s="43"/>
      <c r="AB142" s="18"/>
      <c r="AC142" s="18"/>
      <c r="AD142" s="18"/>
      <c r="AE142" s="18"/>
      <c r="AF142" s="18"/>
      <c r="AG142" s="18" t="s">
        <v>524</v>
      </c>
      <c r="AH142" s="494">
        <v>15486641.908190005</v>
      </c>
      <c r="AI142" s="494">
        <v>22400486.10379</v>
      </c>
      <c r="AJ142" s="18" t="s">
        <v>524</v>
      </c>
      <c r="AK142" s="494">
        <f t="shared" si="6"/>
        <v>18517214.165132344</v>
      </c>
      <c r="AL142" s="494">
        <f t="shared" si="7"/>
        <v>26784024.648209184</v>
      </c>
      <c r="AM142" s="18" t="s">
        <v>524</v>
      </c>
      <c r="AN142" s="489">
        <v>2584.35</v>
      </c>
      <c r="AO142" s="558">
        <f t="shared" si="5"/>
        <v>1.1956894383500687</v>
      </c>
    </row>
    <row r="143" spans="1:41" ht="12.75">
      <c r="A143" s="18"/>
      <c r="B143" s="18"/>
      <c r="C143" s="18"/>
      <c r="D143" s="758"/>
      <c r="E143" s="758"/>
      <c r="F143" s="758"/>
      <c r="AA143" s="43"/>
      <c r="AB143" s="18"/>
      <c r="AC143" s="18"/>
      <c r="AD143" s="18"/>
      <c r="AE143" s="18"/>
      <c r="AF143" s="18"/>
      <c r="AG143" s="350" t="s">
        <v>620</v>
      </c>
      <c r="AH143" s="494">
        <v>8203729.289899999</v>
      </c>
      <c r="AI143" s="494">
        <v>13047787.476400001</v>
      </c>
      <c r="AJ143" s="350" t="s">
        <v>620</v>
      </c>
      <c r="AK143" s="494">
        <f>AO143*AH143</f>
        <v>9771980.943474863</v>
      </c>
      <c r="AL143" s="494">
        <f t="shared" si="7"/>
        <v>15542045.095376983</v>
      </c>
      <c r="AM143" s="606">
        <v>38718</v>
      </c>
      <c r="AN143" s="489">
        <v>2594.17</v>
      </c>
      <c r="AO143" s="558">
        <f t="shared" si="5"/>
        <v>1.1911632622380182</v>
      </c>
    </row>
    <row r="144" spans="1:41" ht="12.75">
      <c r="A144" s="18"/>
      <c r="B144" s="18"/>
      <c r="C144" s="18"/>
      <c r="D144" s="758"/>
      <c r="E144" s="758"/>
      <c r="F144" s="758"/>
      <c r="AA144" s="43"/>
      <c r="AB144" s="18"/>
      <c r="AC144" s="18"/>
      <c r="AD144" s="18"/>
      <c r="AE144" s="18"/>
      <c r="AF144" s="18"/>
      <c r="AG144" s="18" t="s">
        <v>527</v>
      </c>
      <c r="AH144" s="494">
        <v>9318609.326279998</v>
      </c>
      <c r="AI144" s="494">
        <v>11759402.189360006</v>
      </c>
      <c r="AJ144" s="18" t="s">
        <v>527</v>
      </c>
      <c r="AK144" s="494">
        <f t="shared" si="6"/>
        <v>11074499.183486773</v>
      </c>
      <c r="AL144" s="494">
        <f>AI144*AO144</f>
        <v>13975206.533993388</v>
      </c>
      <c r="AM144" s="18" t="s">
        <v>527</v>
      </c>
      <c r="AN144" s="489">
        <v>2600.14</v>
      </c>
      <c r="AO144" s="558">
        <f t="shared" si="5"/>
        <v>1.1884283153984017</v>
      </c>
    </row>
    <row r="145" spans="1:41" ht="12.75">
      <c r="A145" s="18"/>
      <c r="B145" s="18"/>
      <c r="C145" s="18"/>
      <c r="D145" s="758"/>
      <c r="E145" s="758"/>
      <c r="F145" s="758"/>
      <c r="AA145" s="43"/>
      <c r="AB145" s="18"/>
      <c r="AC145" s="18"/>
      <c r="AD145" s="18"/>
      <c r="AE145" s="18"/>
      <c r="AF145" s="18"/>
      <c r="AG145" s="18" t="s">
        <v>528</v>
      </c>
      <c r="AH145" s="494">
        <v>9193853.09116</v>
      </c>
      <c r="AI145" s="494">
        <v>11806314.412500003</v>
      </c>
      <c r="AJ145" s="18" t="s">
        <v>528</v>
      </c>
      <c r="AK145" s="494">
        <f t="shared" si="6"/>
        <v>10896815.523378577</v>
      </c>
      <c r="AL145" s="494">
        <f aca="true" t="shared" si="8" ref="AL145:AL152">AI145*AO145</f>
        <v>13993178.799835075</v>
      </c>
      <c r="AM145" s="18" t="s">
        <v>528</v>
      </c>
      <c r="AN145" s="489">
        <v>2607.16</v>
      </c>
      <c r="AO145" s="558">
        <f t="shared" si="5"/>
        <v>1.1852283711011216</v>
      </c>
    </row>
    <row r="146" spans="27:41" ht="12.75">
      <c r="AA146" s="43"/>
      <c r="AB146" s="18"/>
      <c r="AC146" s="18"/>
      <c r="AD146" s="18"/>
      <c r="AE146" s="18"/>
      <c r="AF146" s="18"/>
      <c r="AG146" s="18" t="s">
        <v>529</v>
      </c>
      <c r="AH146" s="494">
        <v>9280900.236309998</v>
      </c>
      <c r="AI146" s="494">
        <v>11890590.434920004</v>
      </c>
      <c r="AJ146" s="18" t="s">
        <v>529</v>
      </c>
      <c r="AK146" s="494">
        <f aca="true" t="shared" si="9" ref="AK146:AK151">AO146*AH146</f>
        <v>10986796.180584073</v>
      </c>
      <c r="AL146" s="494">
        <f t="shared" si="8"/>
        <v>14076166.131402107</v>
      </c>
      <c r="AM146" s="18" t="s">
        <v>529</v>
      </c>
      <c r="AN146" s="489">
        <v>2610.29</v>
      </c>
      <c r="AO146" s="558">
        <f t="shared" si="5"/>
        <v>1.1838071631887646</v>
      </c>
    </row>
    <row r="147" spans="27:41" ht="12.75">
      <c r="AA147" s="43"/>
      <c r="AB147" s="18"/>
      <c r="AC147" s="18"/>
      <c r="AD147" s="18"/>
      <c r="AE147" s="18"/>
      <c r="AF147" s="18"/>
      <c r="AG147" s="18" t="s">
        <v>540</v>
      </c>
      <c r="AH147" s="494">
        <v>9573307.967629997</v>
      </c>
      <c r="AI147" s="494">
        <v>12884764.239649998</v>
      </c>
      <c r="AJ147" s="18" t="s">
        <v>540</v>
      </c>
      <c r="AK147" s="494">
        <f t="shared" si="9"/>
        <v>11318251.463306183</v>
      </c>
      <c r="AL147" s="494">
        <f t="shared" si="8"/>
        <v>15233292.63018337</v>
      </c>
      <c r="AM147" s="18" t="s">
        <v>540</v>
      </c>
      <c r="AN147" s="489">
        <v>2613.68</v>
      </c>
      <c r="AO147" s="558">
        <f t="shared" si="5"/>
        <v>1.1822717394631326</v>
      </c>
    </row>
    <row r="148" spans="27:41" ht="12.75">
      <c r="AA148" s="43"/>
      <c r="AE148" s="18"/>
      <c r="AF148" s="18"/>
      <c r="AG148" s="18" t="s">
        <v>541</v>
      </c>
      <c r="AH148" s="494">
        <v>9655544.424562996</v>
      </c>
      <c r="AI148" s="494">
        <v>12812383.450049996</v>
      </c>
      <c r="AJ148" s="18" t="s">
        <v>541</v>
      </c>
      <c r="AK148" s="494">
        <f t="shared" si="9"/>
        <v>11423475.5883583</v>
      </c>
      <c r="AL148" s="494">
        <f t="shared" si="8"/>
        <v>15158332.159706911</v>
      </c>
      <c r="AM148" s="18" t="s">
        <v>541</v>
      </c>
      <c r="AN148" s="489">
        <v>2611.85</v>
      </c>
      <c r="AO148" s="558">
        <f t="shared" si="5"/>
        <v>1.1831001014606506</v>
      </c>
    </row>
    <row r="149" spans="33:41" ht="12.75">
      <c r="AG149" s="18" t="s">
        <v>580</v>
      </c>
      <c r="AH149" s="494">
        <v>9733993.160689998</v>
      </c>
      <c r="AI149" s="494">
        <v>13171860.271340001</v>
      </c>
      <c r="AJ149" s="18" t="s">
        <v>580</v>
      </c>
      <c r="AK149" s="494">
        <f t="shared" si="9"/>
        <v>11503647.650985556</v>
      </c>
      <c r="AL149" s="494">
        <f t="shared" si="8"/>
        <v>15566524.135380583</v>
      </c>
      <c r="AM149" s="18" t="s">
        <v>580</v>
      </c>
      <c r="AN149" s="498">
        <v>2614.72</v>
      </c>
      <c r="AO149" s="558">
        <f t="shared" si="5"/>
        <v>1.1818014930853018</v>
      </c>
    </row>
    <row r="150" spans="33:41" ht="12.75">
      <c r="AG150" s="18" t="s">
        <v>519</v>
      </c>
      <c r="AH150" s="494">
        <v>10020340.240220001</v>
      </c>
      <c r="AI150" s="494">
        <v>13120728.06795</v>
      </c>
      <c r="AJ150" s="18" t="s">
        <v>519</v>
      </c>
      <c r="AK150" s="494">
        <f t="shared" si="9"/>
        <v>11844408.60282267</v>
      </c>
      <c r="AL150" s="494">
        <f t="shared" si="8"/>
        <v>15509180.39484773</v>
      </c>
      <c r="AM150" s="18" t="s">
        <v>519</v>
      </c>
      <c r="AN150" s="498">
        <v>2614.2</v>
      </c>
      <c r="AO150" s="558">
        <f t="shared" si="5"/>
        <v>1.1820365695050112</v>
      </c>
    </row>
    <row r="151" spans="33:41" ht="12.75">
      <c r="AG151" s="18" t="s">
        <v>280</v>
      </c>
      <c r="AH151" s="494">
        <v>10419852.265959997</v>
      </c>
      <c r="AI151" s="494">
        <v>18986451.417409997</v>
      </c>
      <c r="AJ151" s="18" t="s">
        <v>280</v>
      </c>
      <c r="AK151" s="494">
        <f t="shared" si="9"/>
        <v>12296984.047387188</v>
      </c>
      <c r="AL151" s="494">
        <f t="shared" si="8"/>
        <v>22406852.250593986</v>
      </c>
      <c r="AM151" s="498" t="s">
        <v>280</v>
      </c>
      <c r="AN151" s="498">
        <v>2618.38</v>
      </c>
      <c r="AO151" s="558">
        <f t="shared" si="5"/>
        <v>1.1801495581237254</v>
      </c>
    </row>
    <row r="152" spans="33:41" ht="12.75">
      <c r="AG152" s="18" t="s">
        <v>521</v>
      </c>
      <c r="AH152" s="494">
        <v>10314513.882690001</v>
      </c>
      <c r="AI152" s="494">
        <v>13357824.85919</v>
      </c>
      <c r="AJ152" s="18" t="s">
        <v>521</v>
      </c>
      <c r="AK152" s="494">
        <f aca="true" t="shared" si="10" ref="AK152:AK157">AO152*AH152</f>
        <v>12120546.180702575</v>
      </c>
      <c r="AL152" s="494">
        <f t="shared" si="8"/>
        <v>15696729.377742138</v>
      </c>
      <c r="AM152" s="498" t="s">
        <v>521</v>
      </c>
      <c r="AN152" s="498">
        <v>2629.64</v>
      </c>
      <c r="AO152" s="558">
        <f t="shared" si="5"/>
        <v>1.1750962108881824</v>
      </c>
    </row>
    <row r="153" spans="33:41" ht="12.75">
      <c r="AG153" s="18" t="s">
        <v>523</v>
      </c>
      <c r="AH153" s="494">
        <v>10414486.547899999</v>
      </c>
      <c r="AI153" s="494">
        <v>13301232.196230004</v>
      </c>
      <c r="AJ153" s="18" t="s">
        <v>523</v>
      </c>
      <c r="AK153" s="494">
        <f t="shared" si="10"/>
        <v>12186859.669454394</v>
      </c>
      <c r="AL153" s="494">
        <f aca="true" t="shared" si="11" ref="AL153:AL158">AI153*AO153</f>
        <v>15564881.615692325</v>
      </c>
      <c r="AM153" s="498" t="s">
        <v>523</v>
      </c>
      <c r="AN153" s="498">
        <v>2640.68</v>
      </c>
      <c r="AO153" s="558">
        <f t="shared" si="5"/>
        <v>1.1701834375994062</v>
      </c>
    </row>
    <row r="154" spans="33:41" ht="12.75">
      <c r="AG154" s="18" t="s">
        <v>524</v>
      </c>
      <c r="AH154" s="494">
        <v>17391065.07646</v>
      </c>
      <c r="AI154" s="494">
        <v>19445960.839890007</v>
      </c>
      <c r="AJ154" s="18" t="s">
        <v>524</v>
      </c>
      <c r="AK154" s="494">
        <f t="shared" si="10"/>
        <v>20225356.0796626</v>
      </c>
      <c r="AL154" s="494">
        <f t="shared" si="11"/>
        <v>22615146.373657744</v>
      </c>
      <c r="AM154" s="498" t="s">
        <v>524</v>
      </c>
      <c r="AN154" s="498">
        <v>2657.05</v>
      </c>
      <c r="AO154" s="558">
        <f t="shared" si="5"/>
        <v>1.162973974896972</v>
      </c>
    </row>
    <row r="155" spans="33:41" ht="12.75">
      <c r="AG155" s="350" t="s">
        <v>629</v>
      </c>
      <c r="AH155" s="494">
        <v>9477231.66759</v>
      </c>
      <c r="AI155" s="494">
        <v>13173248.979449999</v>
      </c>
      <c r="AJ155" s="350" t="s">
        <v>629</v>
      </c>
      <c r="AK155" s="494">
        <f t="shared" si="10"/>
        <v>10968028.565313458</v>
      </c>
      <c r="AL155" s="494">
        <f t="shared" si="11"/>
        <v>15245440.459021242</v>
      </c>
      <c r="AM155" s="606">
        <v>39083</v>
      </c>
      <c r="AN155" s="498">
        <v>2670.07</v>
      </c>
      <c r="AO155" s="558">
        <f t="shared" si="5"/>
        <v>1.157302992056388</v>
      </c>
    </row>
    <row r="156" spans="33:41" ht="12.75">
      <c r="AG156" s="350" t="s">
        <v>527</v>
      </c>
      <c r="AH156" s="494">
        <v>10436750.954260003</v>
      </c>
      <c r="AI156" s="494">
        <v>13232337.459439998</v>
      </c>
      <c r="AJ156" s="350" t="s">
        <v>527</v>
      </c>
      <c r="AK156" s="494">
        <f t="shared" si="10"/>
        <v>12027984.913451688</v>
      </c>
      <c r="AL156" s="494">
        <f t="shared" si="11"/>
        <v>15249799.102169987</v>
      </c>
      <c r="AM156" s="498" t="s">
        <v>527</v>
      </c>
      <c r="AN156" s="498">
        <v>2681.28</v>
      </c>
      <c r="AO156" s="558">
        <f t="shared" si="5"/>
        <v>1.1524644945697575</v>
      </c>
    </row>
    <row r="157" spans="33:41" ht="12.75">
      <c r="AG157" s="350" t="s">
        <v>528</v>
      </c>
      <c r="AH157" s="494">
        <v>10533992.189919997</v>
      </c>
      <c r="AI157" s="494">
        <v>15225389.66364</v>
      </c>
      <c r="AJ157" s="350" t="s">
        <v>528</v>
      </c>
      <c r="AK157" s="494">
        <f t="shared" si="10"/>
        <v>12086859.130151344</v>
      </c>
      <c r="AL157" s="494">
        <f t="shared" si="11"/>
        <v>17469838.28620787</v>
      </c>
      <c r="AM157" s="498" t="s">
        <v>528</v>
      </c>
      <c r="AN157" s="498">
        <v>2693.08</v>
      </c>
      <c r="AO157" s="558">
        <f t="shared" si="5"/>
        <v>1.1474148558527781</v>
      </c>
    </row>
    <row r="158" spans="33:41" ht="12.75">
      <c r="AG158" s="350" t="s">
        <v>529</v>
      </c>
      <c r="AH158" s="494">
        <v>10622063.142549999</v>
      </c>
      <c r="AI158" s="494">
        <v>13486673.244239997</v>
      </c>
      <c r="AJ158" s="350" t="s">
        <v>529</v>
      </c>
      <c r="AK158" s="494">
        <f aca="true" t="shared" si="12" ref="AK158:AK163">AO158*AH158</f>
        <v>12156315.692694625</v>
      </c>
      <c r="AL158" s="494">
        <f t="shared" si="11"/>
        <v>15434690.549376734</v>
      </c>
      <c r="AM158" s="498" t="s">
        <v>529</v>
      </c>
      <c r="AN158" s="498">
        <v>2700.08</v>
      </c>
      <c r="AO158" s="558">
        <f t="shared" si="5"/>
        <v>1.1444401647358597</v>
      </c>
    </row>
    <row r="159" spans="33:41" ht="12.75">
      <c r="AG159" s="350" t="s">
        <v>540</v>
      </c>
      <c r="AH159" s="494">
        <v>10837472.7085</v>
      </c>
      <c r="AI159" s="494">
        <v>14187277.384060003</v>
      </c>
      <c r="AJ159" s="350" t="s">
        <v>540</v>
      </c>
      <c r="AK159" s="494">
        <f t="shared" si="12"/>
        <v>12370676.246567056</v>
      </c>
      <c r="AL159" s="494">
        <f aca="true" t="shared" si="13" ref="AL159:AL166">AI159*AO159</f>
        <v>16194385.910729611</v>
      </c>
      <c r="AM159" s="498" t="s">
        <v>540</v>
      </c>
      <c r="AN159" s="498">
        <v>2707.1</v>
      </c>
      <c r="AO159" s="558">
        <f t="shared" si="5"/>
        <v>1.1414724243655572</v>
      </c>
    </row>
    <row r="160" spans="33:41" ht="12.75">
      <c r="AG160" s="350" t="s">
        <v>541</v>
      </c>
      <c r="AH160" s="494">
        <v>10928846.077270003</v>
      </c>
      <c r="AI160" s="494">
        <v>14315282.217219997</v>
      </c>
      <c r="AJ160" s="350" t="s">
        <v>541</v>
      </c>
      <c r="AK160" s="494">
        <f t="shared" si="12"/>
        <v>12436432.719859213</v>
      </c>
      <c r="AL160" s="494">
        <f t="shared" si="13"/>
        <v>16290012.953016644</v>
      </c>
      <c r="AM160" s="498" t="s">
        <v>541</v>
      </c>
      <c r="AN160" s="498">
        <v>2715.49</v>
      </c>
      <c r="AO160" s="558">
        <f t="shared" si="5"/>
        <v>1.1379456378038586</v>
      </c>
    </row>
    <row r="161" spans="33:41" ht="12.75">
      <c r="AG161" s="350" t="s">
        <v>580</v>
      </c>
      <c r="AH161" s="494">
        <v>11195118.857189996</v>
      </c>
      <c r="AI161" s="494">
        <v>14407943.619319998</v>
      </c>
      <c r="AJ161" s="350" t="s">
        <v>580</v>
      </c>
      <c r="AK161" s="494">
        <f t="shared" si="12"/>
        <v>12698798.492840292</v>
      </c>
      <c r="AL161" s="494">
        <f t="shared" si="13"/>
        <v>16343155.89248447</v>
      </c>
      <c r="AM161" s="498" t="s">
        <v>580</v>
      </c>
      <c r="AN161" s="498">
        <v>2724.18</v>
      </c>
      <c r="AO161" s="558">
        <f t="shared" si="5"/>
        <v>1.134315647277346</v>
      </c>
    </row>
    <row r="162" spans="33:41" ht="12.75">
      <c r="AG162" s="350" t="s">
        <v>519</v>
      </c>
      <c r="AH162" s="494">
        <v>11684036.108029995</v>
      </c>
      <c r="AI162" s="494">
        <v>14270395.39859</v>
      </c>
      <c r="AJ162" s="350" t="s">
        <v>519</v>
      </c>
      <c r="AK162" s="494">
        <f t="shared" si="12"/>
        <v>13175661.45304309</v>
      </c>
      <c r="AL162" s="494">
        <f t="shared" si="13"/>
        <v>16092204.511732502</v>
      </c>
      <c r="AM162" s="498" t="s">
        <v>519</v>
      </c>
      <c r="AN162" s="498">
        <v>2740.25</v>
      </c>
      <c r="AO162" s="558">
        <f t="shared" si="5"/>
        <v>1.1276635343490558</v>
      </c>
    </row>
    <row r="163" spans="33:41" ht="12.75">
      <c r="AG163" s="350" t="s">
        <v>280</v>
      </c>
      <c r="AH163" s="494">
        <v>11392626.036760002</v>
      </c>
      <c r="AI163" s="494">
        <v>20550350.783499993</v>
      </c>
      <c r="AJ163" s="350" t="s">
        <v>280</v>
      </c>
      <c r="AK163" s="494">
        <f t="shared" si="12"/>
        <v>12815014.329173071</v>
      </c>
      <c r="AL163" s="494">
        <f t="shared" si="13"/>
        <v>23116096.228414565</v>
      </c>
      <c r="AM163" s="498" t="s">
        <v>280</v>
      </c>
      <c r="AN163" s="498">
        <v>2747.1</v>
      </c>
      <c r="AO163" s="558">
        <f t="shared" si="5"/>
        <v>1.1248516617523934</v>
      </c>
    </row>
    <row r="164" spans="33:41" ht="12.75">
      <c r="AG164" s="350" t="s">
        <v>521</v>
      </c>
      <c r="AH164" s="494">
        <v>11711911.710220002</v>
      </c>
      <c r="AI164" s="494">
        <v>14406286.989580004</v>
      </c>
      <c r="AJ164" s="350" t="s">
        <v>521</v>
      </c>
      <c r="AK164" s="494">
        <f aca="true" t="shared" si="14" ref="AK164:AK169">AO164*AH164</f>
        <v>13134765.269446464</v>
      </c>
      <c r="AL164" s="494">
        <f t="shared" si="13"/>
        <v>16156474.0833296</v>
      </c>
      <c r="AM164" s="498" t="s">
        <v>521</v>
      </c>
      <c r="AN164" s="498">
        <v>2755.34</v>
      </c>
      <c r="AO164" s="558">
        <f t="shared" si="5"/>
        <v>1.1214877292820487</v>
      </c>
    </row>
    <row r="165" spans="33:41" ht="12.75">
      <c r="AG165" s="350" t="s">
        <v>523</v>
      </c>
      <c r="AH165" s="494">
        <v>11763446.511179999</v>
      </c>
      <c r="AI165" s="494">
        <v>14324070.08312</v>
      </c>
      <c r="AJ165" s="350" t="s">
        <v>523</v>
      </c>
      <c r="AK165" s="494">
        <f t="shared" si="14"/>
        <v>13136066.115903528</v>
      </c>
      <c r="AL165" s="494">
        <f t="shared" si="13"/>
        <v>15995476.451724472</v>
      </c>
      <c r="AM165" s="498" t="s">
        <v>523</v>
      </c>
      <c r="AN165" s="498">
        <v>2767.19</v>
      </c>
      <c r="AO165" s="558">
        <f t="shared" si="5"/>
        <v>1.1166851571449736</v>
      </c>
    </row>
    <row r="166" spans="33:41" ht="12.75">
      <c r="AG166" s="350" t="s">
        <v>524</v>
      </c>
      <c r="AH166" s="494">
        <v>19828291.768020008</v>
      </c>
      <c r="AI166" s="494">
        <v>23714185.11945</v>
      </c>
      <c r="AJ166" s="350" t="s">
        <v>524</v>
      </c>
      <c r="AK166" s="494">
        <f t="shared" si="14"/>
        <v>21929259.108357195</v>
      </c>
      <c r="AL166" s="494">
        <f t="shared" si="13"/>
        <v>26226894.182922173</v>
      </c>
      <c r="AM166" s="498" t="s">
        <v>524</v>
      </c>
      <c r="AN166" s="498">
        <v>2794.03</v>
      </c>
      <c r="AO166" s="558">
        <f t="shared" si="5"/>
        <v>1.1059580605791632</v>
      </c>
    </row>
    <row r="167" spans="33:41" ht="12.75">
      <c r="AG167" s="350" t="s">
        <v>645</v>
      </c>
      <c r="AH167" s="494">
        <v>11206899.320480004</v>
      </c>
      <c r="AI167" s="494">
        <v>16295847.849539995</v>
      </c>
      <c r="AJ167" s="639" t="s">
        <v>645</v>
      </c>
      <c r="AK167" s="494">
        <f t="shared" si="14"/>
        <v>12309420.38105607</v>
      </c>
      <c r="AL167" s="494">
        <f>AI167*AO167</f>
        <v>17899013.447827134</v>
      </c>
      <c r="AM167" s="639" t="s">
        <v>645</v>
      </c>
      <c r="AN167" s="498">
        <v>2813.31</v>
      </c>
      <c r="AO167" s="558">
        <f t="shared" si="5"/>
        <v>1.0983787780230405</v>
      </c>
    </row>
    <row r="168" spans="33:41" ht="12.75">
      <c r="AG168" s="350" t="s">
        <v>527</v>
      </c>
      <c r="AH168" s="494">
        <v>11927514.444390005</v>
      </c>
      <c r="AI168" s="494">
        <v>13954806.22897</v>
      </c>
      <c r="AJ168" s="350" t="s">
        <v>527</v>
      </c>
      <c r="AK168" s="494">
        <f t="shared" si="14"/>
        <v>13038362.618754238</v>
      </c>
      <c r="AL168" s="494">
        <f aca="true" t="shared" si="15" ref="AL168:AL173">AI168*AO168</f>
        <v>15254462.674185961</v>
      </c>
      <c r="AM168" s="350" t="s">
        <v>527</v>
      </c>
      <c r="AN168" s="498">
        <v>2826.81</v>
      </c>
      <c r="AO168" s="558">
        <f t="shared" si="5"/>
        <v>1.0931332491394894</v>
      </c>
    </row>
    <row r="169" spans="33:41" ht="12.75">
      <c r="AG169" s="350" t="s">
        <v>528</v>
      </c>
      <c r="AH169" s="494">
        <v>12133965.37951</v>
      </c>
      <c r="AI169" s="494">
        <v>14769878.46801</v>
      </c>
      <c r="AJ169" s="350" t="s">
        <v>528</v>
      </c>
      <c r="AK169" s="494">
        <f t="shared" si="14"/>
        <v>13196722.454682041</v>
      </c>
      <c r="AL169" s="494">
        <f t="shared" si="15"/>
        <v>16063502.798586646</v>
      </c>
      <c r="AM169" s="350" t="s">
        <v>528</v>
      </c>
      <c r="AN169" s="498">
        <v>2841.23</v>
      </c>
      <c r="AO169" s="558">
        <f t="shared" si="5"/>
        <v>1.087585306363793</v>
      </c>
    </row>
    <row r="170" spans="33:41" ht="12.75">
      <c r="AG170" s="350" t="s">
        <v>529</v>
      </c>
      <c r="AH170" s="494">
        <v>12641572.999989998</v>
      </c>
      <c r="AI170" s="494">
        <v>15428788.30744</v>
      </c>
      <c r="AJ170" s="350" t="s">
        <v>529</v>
      </c>
      <c r="AK170" s="494">
        <f aca="true" t="shared" si="16" ref="AK170:AK175">AO170*AH170</f>
        <v>13661374.862579724</v>
      </c>
      <c r="AL170" s="494">
        <f t="shared" si="15"/>
        <v>16673436.188953033</v>
      </c>
      <c r="AM170" s="350" t="s">
        <v>529</v>
      </c>
      <c r="AN170" s="498">
        <v>2859.41</v>
      </c>
      <c r="AO170" s="558">
        <f t="shared" si="5"/>
        <v>1.0806704879677975</v>
      </c>
    </row>
    <row r="171" spans="33:41" ht="12.75">
      <c r="AG171" s="350" t="s">
        <v>540</v>
      </c>
      <c r="AH171" s="494">
        <v>12650017.098679999</v>
      </c>
      <c r="AI171" s="494">
        <v>15403511.074509997</v>
      </c>
      <c r="AJ171" s="350" t="s">
        <v>540</v>
      </c>
      <c r="AK171" s="494">
        <f t="shared" si="16"/>
        <v>13540512.818872092</v>
      </c>
      <c r="AL171" s="494">
        <f t="shared" si="15"/>
        <v>16487838.516977564</v>
      </c>
      <c r="AM171" s="350" t="s">
        <v>540</v>
      </c>
      <c r="AN171" s="498">
        <v>2886.86</v>
      </c>
      <c r="AO171" s="558">
        <f t="shared" si="5"/>
        <v>1.070394823441386</v>
      </c>
    </row>
    <row r="172" spans="33:41" ht="12.75">
      <c r="AG172" s="350" t="s">
        <v>541</v>
      </c>
      <c r="AH172" s="494">
        <v>12942761.223159999</v>
      </c>
      <c r="AI172" s="494">
        <v>15806073.121010002</v>
      </c>
      <c r="AJ172" s="350" t="s">
        <v>541</v>
      </c>
      <c r="AK172" s="494">
        <f t="shared" si="16"/>
        <v>13728933.346765248</v>
      </c>
      <c r="AL172" s="494">
        <f t="shared" si="15"/>
        <v>16766169.182209713</v>
      </c>
      <c r="AM172" s="350" t="s">
        <v>541</v>
      </c>
      <c r="AN172" s="498">
        <v>2913.13</v>
      </c>
      <c r="AO172" s="558">
        <f t="shared" si="5"/>
        <v>1.0607422257159824</v>
      </c>
    </row>
    <row r="173" spans="33:41" ht="12.75">
      <c r="AG173" s="350" t="s">
        <v>580</v>
      </c>
      <c r="AH173" s="494">
        <v>13230212.241580002</v>
      </c>
      <c r="AI173" s="494">
        <v>15407523.415980002</v>
      </c>
      <c r="AJ173" s="350" t="s">
        <v>580</v>
      </c>
      <c r="AK173" s="494">
        <f t="shared" si="16"/>
        <v>13952899.54145914</v>
      </c>
      <c r="AL173" s="494">
        <f t="shared" si="15"/>
        <v>16249144.192124816</v>
      </c>
      <c r="AM173" s="350" t="s">
        <v>580</v>
      </c>
      <c r="AN173" s="498">
        <v>2930.03</v>
      </c>
      <c r="AO173" s="558">
        <f t="shared" si="5"/>
        <v>1.0546240140885927</v>
      </c>
    </row>
    <row r="174" spans="33:41" ht="12.75">
      <c r="AG174" s="350" t="s">
        <v>519</v>
      </c>
      <c r="AH174" s="494">
        <v>13193239.158679998</v>
      </c>
      <c r="AI174" s="494">
        <v>17253536.15934</v>
      </c>
      <c r="AJ174" s="350" t="s">
        <v>519</v>
      </c>
      <c r="AK174" s="494">
        <f t="shared" si="16"/>
        <v>13884763.352197032</v>
      </c>
      <c r="AL174" s="494">
        <f aca="true" t="shared" si="17" ref="AL174:AL179">AI174*AO174</f>
        <v>18157880.99341776</v>
      </c>
      <c r="AM174" s="350" t="s">
        <v>519</v>
      </c>
      <c r="AN174" s="498">
        <v>2936.18</v>
      </c>
      <c r="AO174" s="558">
        <f t="shared" si="5"/>
        <v>1.0524150426744954</v>
      </c>
    </row>
    <row r="175" spans="33:41" ht="12.75">
      <c r="AG175" s="350" t="s">
        <v>280</v>
      </c>
      <c r="AH175" s="494">
        <v>13430014.523969999</v>
      </c>
      <c r="AI175" s="494">
        <v>20846520.28900999</v>
      </c>
      <c r="AJ175" s="350" t="s">
        <v>280</v>
      </c>
      <c r="AK175" s="494">
        <f t="shared" si="16"/>
        <v>14112800.63124595</v>
      </c>
      <c r="AL175" s="494">
        <f t="shared" si="17"/>
        <v>21906363.851574853</v>
      </c>
      <c r="AM175" s="350" t="s">
        <v>280</v>
      </c>
      <c r="AN175" s="498">
        <v>2940.58</v>
      </c>
      <c r="AO175" s="558">
        <f t="shared" si="5"/>
        <v>1.0508403104149522</v>
      </c>
    </row>
    <row r="176" spans="33:41" ht="12.75">
      <c r="AG176" s="350" t="s">
        <v>521</v>
      </c>
      <c r="AH176" s="494">
        <v>13475722.740589997</v>
      </c>
      <c r="AI176" s="494">
        <v>15384905.985510001</v>
      </c>
      <c r="AJ176" s="350" t="s">
        <v>521</v>
      </c>
      <c r="AK176" s="494">
        <f aca="true" t="shared" si="18" ref="AK176:AK181">AO176*AH176</f>
        <v>14090394.590780683</v>
      </c>
      <c r="AL176" s="494">
        <f t="shared" si="17"/>
        <v>16086661.9365017</v>
      </c>
      <c r="AM176" s="350" t="s">
        <v>521</v>
      </c>
      <c r="AN176" s="498">
        <v>2955.28</v>
      </c>
      <c r="AO176" s="558">
        <f t="shared" si="5"/>
        <v>1.0456132752226523</v>
      </c>
    </row>
    <row r="177" spans="33:41" ht="12.75">
      <c r="AG177" s="350" t="s">
        <v>523</v>
      </c>
      <c r="AH177" s="494">
        <v>13559183.496700002</v>
      </c>
      <c r="AI177" s="494">
        <v>17783915.295789998</v>
      </c>
      <c r="AJ177" s="350" t="s">
        <v>523</v>
      </c>
      <c r="AK177" s="494">
        <f t="shared" si="18"/>
        <v>14123991.40386607</v>
      </c>
      <c r="AL177" s="494">
        <f t="shared" si="17"/>
        <v>18524704.443003647</v>
      </c>
      <c r="AM177" s="350" t="s">
        <v>523</v>
      </c>
      <c r="AN177" s="498">
        <v>2966.51</v>
      </c>
      <c r="AO177" s="558">
        <f t="shared" si="5"/>
        <v>1.0416550087476528</v>
      </c>
    </row>
    <row r="178" spans="33:41" ht="12.75">
      <c r="AG178" s="350" t="s">
        <v>524</v>
      </c>
      <c r="AH178" s="494">
        <v>22964169.13132</v>
      </c>
      <c r="AI178" s="494">
        <v>21226707.250899997</v>
      </c>
      <c r="AJ178" s="350" t="s">
        <v>524</v>
      </c>
      <c r="AK178" s="494">
        <f t="shared" si="18"/>
        <v>23851595.31893251</v>
      </c>
      <c r="AL178" s="494">
        <f t="shared" si="17"/>
        <v>22046991.049695995</v>
      </c>
      <c r="AM178" s="350" t="s">
        <v>524</v>
      </c>
      <c r="AN178" s="498">
        <v>2975.11</v>
      </c>
      <c r="AO178" s="558">
        <f t="shared" si="5"/>
        <v>1.0386439492993536</v>
      </c>
    </row>
    <row r="179" spans="33:41" ht="12.75">
      <c r="AG179" s="649" t="s">
        <v>727</v>
      </c>
      <c r="AH179" s="494">
        <v>12031813.877959996</v>
      </c>
      <c r="AI179" s="494">
        <v>18369539.62779</v>
      </c>
      <c r="AJ179" s="649" t="s">
        <v>727</v>
      </c>
      <c r="AK179" s="494">
        <f t="shared" si="18"/>
        <v>12417299.963671641</v>
      </c>
      <c r="AL179" s="494">
        <f t="shared" si="17"/>
        <v>18958079.477164928</v>
      </c>
      <c r="AM179" s="649" t="s">
        <v>727</v>
      </c>
      <c r="AN179" s="498">
        <v>2994.150704</v>
      </c>
      <c r="AO179" s="558">
        <f t="shared" si="5"/>
        <v>1.0320389003371955</v>
      </c>
    </row>
    <row r="180" spans="33:41" ht="12.75">
      <c r="AG180" s="655" t="s">
        <v>527</v>
      </c>
      <c r="AH180" s="494">
        <v>13169187.449609999</v>
      </c>
      <c r="AI180" s="494">
        <v>15756406.061970003</v>
      </c>
      <c r="AJ180" s="655" t="s">
        <v>527</v>
      </c>
      <c r="AK180" s="494">
        <f t="shared" si="18"/>
        <v>13549123.087367065</v>
      </c>
      <c r="AL180" s="494">
        <f aca="true" t="shared" si="19" ref="AL180:AL185">AI180*AO180</f>
        <v>16210983.856448216</v>
      </c>
      <c r="AM180" s="655" t="s">
        <v>527</v>
      </c>
      <c r="AN180" s="498">
        <v>3003.43</v>
      </c>
      <c r="AO180" s="558">
        <f t="shared" si="5"/>
        <v>1.0288503477690507</v>
      </c>
    </row>
    <row r="181" spans="33:41" ht="12.75">
      <c r="AG181" s="655" t="s">
        <v>528</v>
      </c>
      <c r="AH181" s="494">
        <v>14209621.441240001</v>
      </c>
      <c r="AI181" s="494">
        <v>17340267.5209</v>
      </c>
      <c r="AJ181" s="655" t="s">
        <v>528</v>
      </c>
      <c r="AK181" s="494">
        <f t="shared" si="18"/>
        <v>14590377.95176076</v>
      </c>
      <c r="AL181" s="494">
        <f t="shared" si="19"/>
        <v>17804911.83109903</v>
      </c>
      <c r="AM181" s="655" t="s">
        <v>528</v>
      </c>
      <c r="AN181" s="498">
        <v>3009.44</v>
      </c>
      <c r="AO181" s="558">
        <f t="shared" si="5"/>
        <v>1.026795682917752</v>
      </c>
    </row>
    <row r="182" spans="33:41" ht="12.75">
      <c r="AG182" s="655" t="s">
        <v>529</v>
      </c>
      <c r="AH182" s="494">
        <v>14089744.18399</v>
      </c>
      <c r="AI182" s="494">
        <v>17189101.25924001</v>
      </c>
      <c r="AJ182" s="655" t="s">
        <v>529</v>
      </c>
      <c r="AK182" s="494">
        <f aca="true" t="shared" si="20" ref="AK182:AK187">AO182*AH182</f>
        <v>14388162.785754023</v>
      </c>
      <c r="AL182" s="494">
        <f t="shared" si="19"/>
        <v>17553163.764306016</v>
      </c>
      <c r="AM182" s="655" t="s">
        <v>529</v>
      </c>
      <c r="AN182" s="498">
        <v>3025.99</v>
      </c>
      <c r="AO182" s="558">
        <f t="shared" si="5"/>
        <v>1.0211798452737781</v>
      </c>
    </row>
    <row r="183" spans="33:41" ht="12.75">
      <c r="AG183" s="655" t="s">
        <v>540</v>
      </c>
      <c r="AH183" s="494">
        <v>14400792.223479997</v>
      </c>
      <c r="AI183" s="494">
        <v>17140527.63162</v>
      </c>
      <c r="AJ183" s="655" t="s">
        <v>540</v>
      </c>
      <c r="AK183" s="494">
        <f t="shared" si="20"/>
        <v>14618070.736964693</v>
      </c>
      <c r="AL183" s="494">
        <f t="shared" si="19"/>
        <v>17399143.151262693</v>
      </c>
      <c r="AM183" s="655" t="s">
        <v>540</v>
      </c>
      <c r="AN183" s="498">
        <v>3044.15</v>
      </c>
      <c r="AO183" s="558">
        <f t="shared" si="5"/>
        <v>1.0150879555869454</v>
      </c>
    </row>
    <row r="184" spans="33:41" ht="12.75">
      <c r="AG184" s="655" t="s">
        <v>541</v>
      </c>
      <c r="AH184" s="494">
        <v>14063858.455830002</v>
      </c>
      <c r="AI184" s="494">
        <v>17445296.41643</v>
      </c>
      <c r="AJ184" s="655" t="s">
        <v>541</v>
      </c>
      <c r="AK184" s="494">
        <f t="shared" si="20"/>
        <v>14216369.932314832</v>
      </c>
      <c r="AL184" s="494">
        <f t="shared" si="19"/>
        <v>17634476.926354878</v>
      </c>
      <c r="AM184" s="655" t="s">
        <v>541</v>
      </c>
      <c r="AN184" s="498">
        <v>3056.93</v>
      </c>
      <c r="AO184" s="558">
        <f t="shared" si="5"/>
        <v>1.0108442129849229</v>
      </c>
    </row>
    <row r="185" spans="33:41" ht="12.75">
      <c r="AG185" s="655" t="s">
        <v>580</v>
      </c>
      <c r="AH185" s="494">
        <v>14287353.17371</v>
      </c>
      <c r="AI185" s="494">
        <v>17380847.600600008</v>
      </c>
      <c r="AJ185" s="655" t="s">
        <v>580</v>
      </c>
      <c r="AK185" s="494">
        <f t="shared" si="20"/>
        <v>14409151.651789773</v>
      </c>
      <c r="AL185" s="494">
        <f t="shared" si="19"/>
        <v>17529017.85717244</v>
      </c>
      <c r="AM185" s="655" t="s">
        <v>580</v>
      </c>
      <c r="AN185" s="498">
        <v>3063.96</v>
      </c>
      <c r="AO185" s="558">
        <f t="shared" si="5"/>
        <v>1.0085249154688702</v>
      </c>
    </row>
    <row r="186" spans="33:41" ht="12.75">
      <c r="AG186" s="655" t="s">
        <v>519</v>
      </c>
      <c r="AH186" s="494">
        <v>14400172.19863</v>
      </c>
      <c r="AI186" s="494">
        <v>19591713.64903</v>
      </c>
      <c r="AJ186" s="655" t="s">
        <v>519</v>
      </c>
      <c r="AK186" s="494">
        <f t="shared" si="20"/>
        <v>14511328.91803203</v>
      </c>
      <c r="AL186" s="494">
        <f>AI186*AO186</f>
        <v>19742944.522289786</v>
      </c>
      <c r="AM186" s="655" t="s">
        <v>519</v>
      </c>
      <c r="AN186" s="498">
        <v>3066.41</v>
      </c>
      <c r="AO186" s="558">
        <f t="shared" si="5"/>
        <v>1.0077191243180137</v>
      </c>
    </row>
    <row r="187" spans="33:41" ht="12.75">
      <c r="AG187" s="655" t="s">
        <v>280</v>
      </c>
      <c r="AH187" s="494">
        <v>14091006.90613</v>
      </c>
      <c r="AI187" s="494">
        <v>23263809.12278</v>
      </c>
      <c r="AJ187" s="655" t="s">
        <v>280</v>
      </c>
      <c r="AK187" s="494">
        <f t="shared" si="20"/>
        <v>14177076.507981645</v>
      </c>
      <c r="AL187" s="494">
        <f>AI187*AO187</f>
        <v>23405907.32783299</v>
      </c>
      <c r="AM187" s="655" t="s">
        <v>280</v>
      </c>
      <c r="AN187" s="498">
        <v>3071.32</v>
      </c>
      <c r="AO187" s="558">
        <f t="shared" si="5"/>
        <v>1.0061081228917859</v>
      </c>
    </row>
    <row r="188" spans="33:41" ht="12.75">
      <c r="AG188" s="655" t="s">
        <v>521</v>
      </c>
      <c r="AH188" s="494">
        <v>14864895.126959994</v>
      </c>
      <c r="AI188" s="494">
        <v>17639124.894210003</v>
      </c>
      <c r="AJ188" s="655" t="s">
        <v>521</v>
      </c>
      <c r="AK188" s="494">
        <f>AO188*AH188</f>
        <v>14919889.671878798</v>
      </c>
      <c r="AL188" s="494">
        <f>AI188*AO188</f>
        <v>17704383.050291017</v>
      </c>
      <c r="AM188" s="655" t="s">
        <v>521</v>
      </c>
      <c r="AN188" s="498">
        <v>3078.69</v>
      </c>
      <c r="AO188" s="558">
        <f t="shared" si="5"/>
        <v>1.0036996254900623</v>
      </c>
    </row>
    <row r="189" spans="33:41" ht="12.75">
      <c r="AG189" s="655" t="s">
        <v>523</v>
      </c>
      <c r="AH189" s="494">
        <f>AB82</f>
        <v>16808455.20872</v>
      </c>
      <c r="AI189" s="494">
        <f>AC82</f>
        <v>19924726.275950003</v>
      </c>
      <c r="AJ189" s="655" t="s">
        <v>523</v>
      </c>
      <c r="AK189" s="494">
        <f>AO189*AH189</f>
        <v>16808455.20872</v>
      </c>
      <c r="AL189" s="494">
        <f>AI189*AO189</f>
        <v>19924726.275950003</v>
      </c>
      <c r="AM189" s="655" t="s">
        <v>523</v>
      </c>
      <c r="AN189" s="498">
        <f>'27'!O19</f>
        <v>3090.08</v>
      </c>
      <c r="AO189" s="558">
        <f>$AN$189/AN189</f>
        <v>1</v>
      </c>
    </row>
  </sheetData>
  <mergeCells count="1">
    <mergeCell ref="A5:C5"/>
  </mergeCells>
  <printOptions/>
  <pageMargins left="0.5905511811023623" right="0.5905511811023623" top="0.3937007874015748" bottom="0.5905511811023623" header="0.31496062992125984" footer="0.31496062992125984"/>
  <pageSetup fitToHeight="2" horizontalDpi="1200" verticalDpi="1200" orientation="landscape" paperSize="9" scale="67" r:id="rId2"/>
  <drawing r:id="rId1"/>
</worksheet>
</file>

<file path=xl/worksheets/sheet28.xml><?xml version="1.0" encoding="utf-8"?>
<worksheet xmlns="http://schemas.openxmlformats.org/spreadsheetml/2006/main" xmlns:r="http://schemas.openxmlformats.org/officeDocument/2006/relationships">
  <sheetPr codeName="Plan28">
    <pageSetUpPr fitToPage="1"/>
  </sheetPr>
  <dimension ref="A1:P46"/>
  <sheetViews>
    <sheetView showGridLines="0" workbookViewId="0" topLeftCell="A1">
      <selection activeCell="O17" sqref="O17"/>
    </sheetView>
  </sheetViews>
  <sheetFormatPr defaultColWidth="9.140625" defaultRowHeight="12.75"/>
  <cols>
    <col min="1" max="1" width="5.7109375" style="66" customWidth="1"/>
    <col min="2" max="2" width="0.85546875" style="66" customWidth="1"/>
    <col min="3" max="3" width="32.8515625" style="66" customWidth="1"/>
    <col min="4" max="4" width="8.421875" style="88" customWidth="1"/>
    <col min="5" max="14" width="8.140625" style="66" customWidth="1"/>
    <col min="15" max="15" width="7.8515625" style="66" customWidth="1"/>
    <col min="16" max="16384" width="11.57421875" style="66" customWidth="1"/>
  </cols>
  <sheetData>
    <row r="1" spans="1:15" s="45" customFormat="1" ht="16.5" customHeight="1">
      <c r="A1" s="64" t="str">
        <f>'01'!A1</f>
        <v>Boletim Estatístico da Previdência Social - Vol. 14 Nº 11</v>
      </c>
      <c r="N1" s="11"/>
      <c r="O1" s="11" t="str">
        <f>'01'!L1</f>
        <v>Novembro/2009</v>
      </c>
    </row>
    <row r="2" s="65" customFormat="1" ht="9" customHeight="1">
      <c r="D2" s="68"/>
    </row>
    <row r="3" spans="1:4" s="65" customFormat="1" ht="18" customHeight="1">
      <c r="A3" s="919">
        <v>27</v>
      </c>
      <c r="B3" s="158"/>
      <c r="C3" s="1134" t="s">
        <v>15</v>
      </c>
      <c r="D3" s="1129"/>
    </row>
    <row r="4" s="65" customFormat="1" ht="9" customHeight="1">
      <c r="D4" s="68"/>
    </row>
    <row r="5" spans="1:15" s="117" customFormat="1" ht="18" customHeight="1">
      <c r="A5" s="1285" t="s">
        <v>179</v>
      </c>
      <c r="B5" s="1286"/>
      <c r="C5" s="1287"/>
      <c r="D5" s="1011" t="s">
        <v>763</v>
      </c>
      <c r="E5" s="1012" t="s">
        <v>14</v>
      </c>
      <c r="F5" s="1012" t="s">
        <v>730</v>
      </c>
      <c r="G5" s="1012" t="s">
        <v>733</v>
      </c>
      <c r="H5" s="1012" t="s">
        <v>734</v>
      </c>
      <c r="I5" s="1012" t="s">
        <v>735</v>
      </c>
      <c r="J5" s="1012" t="s">
        <v>736</v>
      </c>
      <c r="K5" s="1012" t="s">
        <v>737</v>
      </c>
      <c r="L5" s="1011" t="s">
        <v>696</v>
      </c>
      <c r="M5" s="1012" t="s">
        <v>699</v>
      </c>
      <c r="N5" s="1013" t="s">
        <v>700</v>
      </c>
      <c r="O5" s="1012" t="s">
        <v>764</v>
      </c>
    </row>
    <row r="6" spans="1:9" s="65" customFormat="1" ht="6" customHeight="1">
      <c r="A6" s="31"/>
      <c r="B6" s="94"/>
      <c r="C6" s="94"/>
      <c r="D6" s="435"/>
      <c r="E6" s="435"/>
      <c r="F6" s="435"/>
      <c r="G6" s="435"/>
      <c r="H6" s="435"/>
      <c r="I6" s="435"/>
    </row>
    <row r="7" spans="1:15" s="117" customFormat="1" ht="18" customHeight="1">
      <c r="A7" s="241" t="s">
        <v>472</v>
      </c>
      <c r="B7" s="436"/>
      <c r="C7" s="437"/>
      <c r="D7" s="526"/>
      <c r="E7" s="607"/>
      <c r="F7" s="607"/>
      <c r="G7" s="607"/>
      <c r="H7" s="607"/>
      <c r="I7" s="607"/>
      <c r="J7" s="621"/>
      <c r="K7" s="621"/>
      <c r="L7" s="526"/>
      <c r="M7" s="621"/>
      <c r="N7" s="893"/>
      <c r="O7" s="1014"/>
    </row>
    <row r="8" spans="1:15" s="94" customFormat="1" ht="18" customHeight="1">
      <c r="A8" s="269" t="s">
        <v>473</v>
      </c>
      <c r="B8" s="6"/>
      <c r="C8" s="265"/>
      <c r="D8" s="456">
        <v>415</v>
      </c>
      <c r="E8" s="40">
        <v>415</v>
      </c>
      <c r="F8" s="40">
        <v>465</v>
      </c>
      <c r="G8" s="40">
        <v>465</v>
      </c>
      <c r="H8" s="40">
        <v>465</v>
      </c>
      <c r="I8" s="40">
        <v>465</v>
      </c>
      <c r="J8" s="456">
        <v>465</v>
      </c>
      <c r="K8" s="456">
        <v>465</v>
      </c>
      <c r="L8" s="456">
        <v>465</v>
      </c>
      <c r="M8" s="456">
        <v>465</v>
      </c>
      <c r="N8" s="894">
        <v>465</v>
      </c>
      <c r="O8" s="1015">
        <v>465</v>
      </c>
    </row>
    <row r="9" spans="1:15" s="94" customFormat="1" ht="18" customHeight="1">
      <c r="A9" s="269" t="s">
        <v>474</v>
      </c>
      <c r="B9" s="6"/>
      <c r="C9" s="265"/>
      <c r="D9" s="456">
        <v>3038.99</v>
      </c>
      <c r="E9" s="40">
        <v>3038.99</v>
      </c>
      <c r="F9" s="40">
        <v>3218.9</v>
      </c>
      <c r="G9" s="40">
        <v>3218.9</v>
      </c>
      <c r="H9" s="40">
        <v>3218.9</v>
      </c>
      <c r="I9" s="40">
        <v>3218.9</v>
      </c>
      <c r="J9" s="456">
        <v>3218.9</v>
      </c>
      <c r="K9" s="456">
        <v>3218.9</v>
      </c>
      <c r="L9" s="456">
        <v>3218.9</v>
      </c>
      <c r="M9" s="456">
        <v>3218.9</v>
      </c>
      <c r="N9" s="894">
        <v>3218.9</v>
      </c>
      <c r="O9" s="1015">
        <v>3218.9</v>
      </c>
    </row>
    <row r="10" spans="1:15" s="94" customFormat="1" ht="18" customHeight="1">
      <c r="A10" s="269" t="s">
        <v>475</v>
      </c>
      <c r="B10" s="6"/>
      <c r="C10" s="265"/>
      <c r="D10" s="456">
        <v>3038.99</v>
      </c>
      <c r="E10" s="40">
        <v>3038.99</v>
      </c>
      <c r="F10" s="40">
        <v>3218.9</v>
      </c>
      <c r="G10" s="40">
        <v>3218.9</v>
      </c>
      <c r="H10" s="40">
        <v>3218.9</v>
      </c>
      <c r="I10" s="40">
        <v>3218.9</v>
      </c>
      <c r="J10" s="456">
        <v>3218.9</v>
      </c>
      <c r="K10" s="456">
        <v>3218.9</v>
      </c>
      <c r="L10" s="456">
        <v>3218.9</v>
      </c>
      <c r="M10" s="456">
        <v>3218.9</v>
      </c>
      <c r="N10" s="894">
        <v>3218.9</v>
      </c>
      <c r="O10" s="1015">
        <v>3218.9</v>
      </c>
    </row>
    <row r="11" spans="1:15" s="94" customFormat="1" ht="18" customHeight="1">
      <c r="A11" s="269" t="s">
        <v>613</v>
      </c>
      <c r="B11" s="6"/>
      <c r="C11" s="265"/>
      <c r="D11" s="456">
        <v>24.23</v>
      </c>
      <c r="E11" s="40">
        <v>24.23</v>
      </c>
      <c r="F11" s="40">
        <v>25.66</v>
      </c>
      <c r="G11" s="40">
        <v>25.66</v>
      </c>
      <c r="H11" s="40">
        <v>25.66</v>
      </c>
      <c r="I11" s="40">
        <v>25.66</v>
      </c>
      <c r="J11" s="456">
        <v>25.66</v>
      </c>
      <c r="K11" s="456">
        <v>25.66</v>
      </c>
      <c r="L11" s="456">
        <v>25.66</v>
      </c>
      <c r="M11" s="456">
        <v>25.66</v>
      </c>
      <c r="N11" s="894">
        <v>25.66</v>
      </c>
      <c r="O11" s="1015">
        <v>25.66</v>
      </c>
    </row>
    <row r="12" spans="1:15" s="94" customFormat="1" ht="18" customHeight="1">
      <c r="A12" s="269" t="s">
        <v>614</v>
      </c>
      <c r="B12" s="6"/>
      <c r="C12" s="265"/>
      <c r="D12" s="456">
        <v>17.07</v>
      </c>
      <c r="E12" s="40">
        <v>17.07</v>
      </c>
      <c r="F12" s="40">
        <v>18.08</v>
      </c>
      <c r="G12" s="40">
        <v>18.08</v>
      </c>
      <c r="H12" s="40">
        <v>18.08</v>
      </c>
      <c r="I12" s="40">
        <v>18.08</v>
      </c>
      <c r="J12" s="456">
        <v>18.08</v>
      </c>
      <c r="K12" s="456">
        <v>18.08</v>
      </c>
      <c r="L12" s="456">
        <v>18.08</v>
      </c>
      <c r="M12" s="456">
        <v>18.08</v>
      </c>
      <c r="N12" s="894">
        <v>18.08</v>
      </c>
      <c r="O12" s="1015">
        <v>18.08</v>
      </c>
    </row>
    <row r="13" spans="1:15" s="94" customFormat="1" ht="9" customHeight="1">
      <c r="A13" s="228"/>
      <c r="B13" s="6"/>
      <c r="C13" s="265"/>
      <c r="D13" s="456"/>
      <c r="E13" s="40"/>
      <c r="F13" s="40"/>
      <c r="G13" s="40"/>
      <c r="H13" s="40"/>
      <c r="I13" s="40"/>
      <c r="J13" s="456"/>
      <c r="K13" s="456"/>
      <c r="L13" s="456"/>
      <c r="M13" s="456"/>
      <c r="N13" s="894"/>
      <c r="O13" s="1015"/>
    </row>
    <row r="14" spans="1:15" s="117" customFormat="1" ht="18" customHeight="1">
      <c r="A14" s="438" t="s">
        <v>476</v>
      </c>
      <c r="B14" s="439"/>
      <c r="C14" s="440"/>
      <c r="D14" s="456"/>
      <c r="E14" s="40"/>
      <c r="F14" s="40"/>
      <c r="G14" s="40"/>
      <c r="H14" s="40"/>
      <c r="I14" s="40"/>
      <c r="J14" s="456"/>
      <c r="K14" s="456"/>
      <c r="L14" s="456"/>
      <c r="M14" s="456"/>
      <c r="N14" s="894"/>
      <c r="O14" s="1015"/>
    </row>
    <row r="15" spans="1:15" s="94" customFormat="1" ht="18" customHeight="1">
      <c r="A15" s="269" t="s">
        <v>477</v>
      </c>
      <c r="B15" s="6"/>
      <c r="C15" s="265"/>
      <c r="D15" s="456">
        <v>415</v>
      </c>
      <c r="E15" s="40">
        <v>415</v>
      </c>
      <c r="F15" s="40">
        <v>465</v>
      </c>
      <c r="G15" s="40">
        <v>465</v>
      </c>
      <c r="H15" s="40">
        <v>465</v>
      </c>
      <c r="I15" s="40">
        <v>465</v>
      </c>
      <c r="J15" s="456">
        <v>465</v>
      </c>
      <c r="K15" s="456">
        <v>465</v>
      </c>
      <c r="L15" s="456">
        <v>465</v>
      </c>
      <c r="M15" s="456">
        <v>465</v>
      </c>
      <c r="N15" s="894">
        <v>465</v>
      </c>
      <c r="O15" s="1015">
        <v>465</v>
      </c>
    </row>
    <row r="16" spans="1:15" s="94" customFormat="1" ht="18" customHeight="1">
      <c r="A16" s="269" t="s">
        <v>478</v>
      </c>
      <c r="B16" s="6"/>
      <c r="C16" s="265"/>
      <c r="D16" s="529">
        <v>2.3944</v>
      </c>
      <c r="E16" s="608">
        <v>2.307442857</v>
      </c>
      <c r="F16" s="608">
        <v>2.3127</v>
      </c>
      <c r="G16" s="608">
        <v>2.3138</v>
      </c>
      <c r="H16" s="608">
        <v>2.2059</v>
      </c>
      <c r="I16" s="529">
        <v>2.0609</v>
      </c>
      <c r="J16" s="529">
        <v>1.9576</v>
      </c>
      <c r="K16" s="529">
        <v>1.9328</v>
      </c>
      <c r="L16" s="529">
        <v>1.8452</v>
      </c>
      <c r="M16" s="529">
        <v>1.8198</v>
      </c>
      <c r="N16" s="895">
        <v>1.7384</v>
      </c>
      <c r="O16" s="1016">
        <v>1.726</v>
      </c>
    </row>
    <row r="17" spans="1:15" s="94" customFormat="1" ht="18" customHeight="1">
      <c r="A17" s="658" t="s">
        <v>697</v>
      </c>
      <c r="B17" s="6"/>
      <c r="C17" s="265"/>
      <c r="D17" s="530">
        <v>0.2149</v>
      </c>
      <c r="E17" s="609">
        <v>0.184</v>
      </c>
      <c r="F17" s="609">
        <v>0.0451</v>
      </c>
      <c r="G17" s="609">
        <v>0.0871</v>
      </c>
      <c r="H17" s="609">
        <v>0.0454</v>
      </c>
      <c r="I17" s="609">
        <v>0.0449</v>
      </c>
      <c r="J17" s="530">
        <v>0.0656</v>
      </c>
      <c r="K17" s="530">
        <v>0.1051</v>
      </c>
      <c r="L17" s="530">
        <v>0.0197</v>
      </c>
      <c r="M17" s="530">
        <v>0</v>
      </c>
      <c r="N17" s="895">
        <v>0</v>
      </c>
      <c r="O17" s="1016">
        <v>0</v>
      </c>
    </row>
    <row r="18" spans="1:15" s="94" customFormat="1" ht="18" customHeight="1">
      <c r="A18" s="269" t="s">
        <v>479</v>
      </c>
      <c r="B18" s="6"/>
      <c r="C18" s="265"/>
      <c r="D18" s="531">
        <v>6.25</v>
      </c>
      <c r="E18" s="610">
        <v>6.25</v>
      </c>
      <c r="F18" s="610">
        <v>6.25</v>
      </c>
      <c r="G18" s="610">
        <v>6.25</v>
      </c>
      <c r="H18" s="610">
        <v>6.25</v>
      </c>
      <c r="I18" s="610">
        <v>6.25</v>
      </c>
      <c r="J18" s="531">
        <v>6.25</v>
      </c>
      <c r="K18" s="531">
        <v>6</v>
      </c>
      <c r="L18" s="531">
        <v>6</v>
      </c>
      <c r="M18" s="531">
        <v>6</v>
      </c>
      <c r="N18" s="896">
        <v>6</v>
      </c>
      <c r="O18" s="1017">
        <v>6</v>
      </c>
    </row>
    <row r="19" spans="1:15" s="94" customFormat="1" ht="18" customHeight="1">
      <c r="A19" s="269" t="s">
        <v>480</v>
      </c>
      <c r="B19" s="6"/>
      <c r="C19" s="265"/>
      <c r="D19" s="456">
        <v>2975.11</v>
      </c>
      <c r="E19" s="40">
        <v>2994.150704</v>
      </c>
      <c r="F19" s="40">
        <v>3003.43</v>
      </c>
      <c r="G19" s="40">
        <v>3009.44</v>
      </c>
      <c r="H19" s="40">
        <v>3025.99</v>
      </c>
      <c r="I19" s="40">
        <v>3044.15</v>
      </c>
      <c r="J19" s="456">
        <v>3056.93</v>
      </c>
      <c r="K19" s="456">
        <v>3063.96</v>
      </c>
      <c r="L19" s="456">
        <v>3066.41</v>
      </c>
      <c r="M19" s="456">
        <v>3071.32</v>
      </c>
      <c r="N19" s="894">
        <v>3078.69</v>
      </c>
      <c r="O19" s="1015">
        <v>3090.08</v>
      </c>
    </row>
    <row r="20" spans="1:15" s="94" customFormat="1" ht="18" customHeight="1">
      <c r="A20" s="264" t="s">
        <v>481</v>
      </c>
      <c r="B20" s="6"/>
      <c r="C20" s="265"/>
      <c r="D20" s="456">
        <v>0.29</v>
      </c>
      <c r="E20" s="40">
        <v>0.64</v>
      </c>
      <c r="F20" s="40">
        <v>0.31</v>
      </c>
      <c r="G20" s="40">
        <v>0.2</v>
      </c>
      <c r="H20" s="40">
        <v>0.55</v>
      </c>
      <c r="I20" s="40">
        <v>0.6</v>
      </c>
      <c r="J20" s="456">
        <v>0.42</v>
      </c>
      <c r="K20" s="456">
        <v>0.23</v>
      </c>
      <c r="L20" s="456">
        <v>0.08</v>
      </c>
      <c r="M20" s="456">
        <v>0.16</v>
      </c>
      <c r="N20" s="894">
        <v>0.24</v>
      </c>
      <c r="O20" s="1015">
        <v>0.37</v>
      </c>
    </row>
    <row r="21" spans="1:15" s="94" customFormat="1" ht="18" customHeight="1">
      <c r="A21" s="269" t="s">
        <v>482</v>
      </c>
      <c r="B21" s="6"/>
      <c r="C21" s="265"/>
      <c r="D21" s="456">
        <v>404.185</v>
      </c>
      <c r="E21" s="40">
        <v>404.244</v>
      </c>
      <c r="F21" s="40">
        <v>403.737</v>
      </c>
      <c r="G21" s="40">
        <v>400.353</v>
      </c>
      <c r="H21" s="40">
        <v>400.53</v>
      </c>
      <c r="I21" s="40">
        <v>401.232</v>
      </c>
      <c r="J21" s="456">
        <v>399.966</v>
      </c>
      <c r="K21" s="456">
        <v>397.393</v>
      </c>
      <c r="L21" s="456">
        <v>397.758</v>
      </c>
      <c r="M21" s="456">
        <v>398.738</v>
      </c>
      <c r="N21" s="894">
        <v>398.575</v>
      </c>
      <c r="O21" s="1015">
        <v>398.857</v>
      </c>
    </row>
    <row r="22" spans="1:15" s="94" customFormat="1" ht="18" customHeight="1">
      <c r="A22" s="264" t="s">
        <v>481</v>
      </c>
      <c r="B22" s="6"/>
      <c r="C22" s="265"/>
      <c r="D22" s="456">
        <v>-0.44</v>
      </c>
      <c r="E22" s="40">
        <v>0.01</v>
      </c>
      <c r="F22" s="40">
        <v>-0.13</v>
      </c>
      <c r="G22" s="40">
        <v>-0.84</v>
      </c>
      <c r="H22" s="40">
        <v>0.04</v>
      </c>
      <c r="I22" s="40">
        <v>0.18</v>
      </c>
      <c r="J22" s="456">
        <v>-0.32</v>
      </c>
      <c r="K22" s="456">
        <v>-0.64</v>
      </c>
      <c r="L22" s="456">
        <v>0.09</v>
      </c>
      <c r="M22" s="456">
        <v>0.25</v>
      </c>
      <c r="N22" s="894">
        <v>-0.04</v>
      </c>
      <c r="O22" s="1015">
        <v>0.07</v>
      </c>
    </row>
    <row r="23" spans="1:16" s="94" customFormat="1" ht="18" customHeight="1">
      <c r="A23" s="269" t="s">
        <v>483</v>
      </c>
      <c r="B23" s="6"/>
      <c r="C23" s="265"/>
      <c r="D23" s="456">
        <v>411.575</v>
      </c>
      <c r="E23" s="40">
        <v>409.782</v>
      </c>
      <c r="F23" s="40">
        <v>410.849</v>
      </c>
      <c r="G23" s="40">
        <v>407.808</v>
      </c>
      <c r="H23" s="40">
        <v>407.181</v>
      </c>
      <c r="I23" s="40">
        <v>406.885</v>
      </c>
      <c r="J23" s="456">
        <v>406.486</v>
      </c>
      <c r="K23" s="456">
        <v>404.718</v>
      </c>
      <c r="L23" s="456">
        <v>403.253</v>
      </c>
      <c r="M23" s="456">
        <v>404.945</v>
      </c>
      <c r="N23" s="894">
        <v>405.129</v>
      </c>
      <c r="O23" s="1015">
        <v>405.548</v>
      </c>
      <c r="P23" s="622"/>
    </row>
    <row r="24" spans="1:15" s="94" customFormat="1" ht="18" customHeight="1">
      <c r="A24" s="264" t="s">
        <v>481</v>
      </c>
      <c r="B24" s="6"/>
      <c r="C24" s="265"/>
      <c r="D24" s="456">
        <v>-0.13</v>
      </c>
      <c r="E24" s="40">
        <v>-0.44</v>
      </c>
      <c r="F24" s="40">
        <v>0.26</v>
      </c>
      <c r="G24" s="40">
        <v>-0.74</v>
      </c>
      <c r="H24" s="40">
        <v>-0.15</v>
      </c>
      <c r="I24" s="40">
        <v>-0.07</v>
      </c>
      <c r="J24" s="456">
        <v>-0.1</v>
      </c>
      <c r="K24" s="456">
        <v>-0.43</v>
      </c>
      <c r="L24" s="456">
        <v>-0.36</v>
      </c>
      <c r="M24" s="456">
        <v>0.42</v>
      </c>
      <c r="N24" s="894">
        <v>0.05</v>
      </c>
      <c r="O24" s="1015">
        <v>0.1</v>
      </c>
    </row>
    <row r="25" spans="1:15" s="94" customFormat="1" ht="18" customHeight="1">
      <c r="A25" s="269" t="s">
        <v>625</v>
      </c>
      <c r="B25" s="6"/>
      <c r="C25" s="265"/>
      <c r="D25" s="456">
        <v>301.7317</v>
      </c>
      <c r="E25" s="40">
        <v>303.1463</v>
      </c>
      <c r="F25" s="40">
        <v>303.9727</v>
      </c>
      <c r="G25" s="40">
        <v>305.1916</v>
      </c>
      <c r="H25" s="40">
        <v>306.1435</v>
      </c>
      <c r="I25" s="40">
        <v>307.1624</v>
      </c>
      <c r="J25" s="456">
        <v>307.5749</v>
      </c>
      <c r="K25" s="456">
        <v>308.5671</v>
      </c>
      <c r="L25" s="456">
        <v>310.0349</v>
      </c>
      <c r="M25" s="456">
        <v>310.5369</v>
      </c>
      <c r="N25" s="894">
        <v>311.3247</v>
      </c>
      <c r="O25" s="1015">
        <v>312.2145</v>
      </c>
    </row>
    <row r="26" spans="1:15" s="94" customFormat="1" ht="18" customHeight="1">
      <c r="A26" s="264" t="s">
        <v>481</v>
      </c>
      <c r="B26" s="6"/>
      <c r="C26" s="265"/>
      <c r="D26" s="456">
        <v>0.1603</v>
      </c>
      <c r="E26" s="40">
        <v>0.4645</v>
      </c>
      <c r="F26" s="40">
        <v>0.2726</v>
      </c>
      <c r="G26" s="40">
        <v>0.401</v>
      </c>
      <c r="H26" s="40">
        <v>0.3119</v>
      </c>
      <c r="I26" s="40">
        <v>0.3328</v>
      </c>
      <c r="J26" s="456">
        <v>0.1255</v>
      </c>
      <c r="K26" s="456">
        <v>0.3314</v>
      </c>
      <c r="L26" s="456">
        <v>0.4757</v>
      </c>
      <c r="M26" s="456">
        <v>0.1619</v>
      </c>
      <c r="N26" s="894">
        <v>0.2537</v>
      </c>
      <c r="O26" s="1015">
        <v>0.29</v>
      </c>
    </row>
    <row r="27" spans="1:15" s="94" customFormat="1" ht="18" customHeight="1">
      <c r="A27" s="269" t="s">
        <v>484</v>
      </c>
      <c r="B27" s="6"/>
      <c r="C27" s="265"/>
      <c r="D27" s="456">
        <v>2892.86</v>
      </c>
      <c r="E27" s="40">
        <v>2906.7430994432</v>
      </c>
      <c r="F27" s="40">
        <v>2922.73</v>
      </c>
      <c r="G27" s="40">
        <v>2928.57</v>
      </c>
      <c r="H27" s="40">
        <v>2942.63</v>
      </c>
      <c r="I27" s="40">
        <v>2956.46</v>
      </c>
      <c r="J27" s="456">
        <v>2967.1</v>
      </c>
      <c r="K27" s="456">
        <v>2974.22</v>
      </c>
      <c r="L27" s="456">
        <v>2978.68</v>
      </c>
      <c r="M27" s="456">
        <v>2985.83</v>
      </c>
      <c r="N27" s="894">
        <v>2994.19</v>
      </c>
      <c r="O27" s="1015">
        <v>3006.47</v>
      </c>
    </row>
    <row r="28" spans="1:15" s="94" customFormat="1" ht="18" customHeight="1">
      <c r="A28" s="270" t="s">
        <v>481</v>
      </c>
      <c r="B28" s="271"/>
      <c r="C28" s="272"/>
      <c r="D28" s="532">
        <v>0.28</v>
      </c>
      <c r="E28" s="283">
        <v>0.48</v>
      </c>
      <c r="F28" s="283">
        <v>0.55</v>
      </c>
      <c r="G28" s="283">
        <v>0.2</v>
      </c>
      <c r="H28" s="283">
        <v>0.48</v>
      </c>
      <c r="I28" s="283">
        <v>0.47</v>
      </c>
      <c r="J28" s="532">
        <v>0.36</v>
      </c>
      <c r="K28" s="532">
        <v>0.24</v>
      </c>
      <c r="L28" s="532">
        <v>0.15</v>
      </c>
      <c r="M28" s="532">
        <v>0.24</v>
      </c>
      <c r="N28" s="897">
        <v>0.28</v>
      </c>
      <c r="O28" s="1018">
        <v>0.41</v>
      </c>
    </row>
    <row r="29" spans="1:6" ht="11.25" customHeight="1">
      <c r="A29" s="659" t="s">
        <v>24</v>
      </c>
      <c r="B29" s="18"/>
      <c r="C29" s="26"/>
      <c r="D29" s="525"/>
      <c r="E29"/>
      <c r="F29"/>
    </row>
    <row r="30" spans="1:6" ht="11.25" customHeight="1">
      <c r="A30" s="26"/>
      <c r="D30" s="456"/>
      <c r="E30" s="40"/>
      <c r="F30" s="40"/>
    </row>
    <row r="31" spans="1:6" ht="11.25" customHeight="1">
      <c r="A31" s="26"/>
      <c r="D31" s="525"/>
      <c r="E31"/>
      <c r="F31"/>
    </row>
    <row r="32" spans="1:6" ht="12.75">
      <c r="A32" s="26"/>
      <c r="D32" s="525"/>
      <c r="E32"/>
      <c r="F32"/>
    </row>
    <row r="33" spans="4:6" ht="12.75">
      <c r="D33" s="525"/>
      <c r="E33"/>
      <c r="F33"/>
    </row>
    <row r="34" spans="4:6" ht="12.75">
      <c r="D34" s="525"/>
      <c r="E34"/>
      <c r="F34"/>
    </row>
    <row r="35" spans="4:6" ht="12.75">
      <c r="D35" s="525"/>
      <c r="E35"/>
      <c r="F35"/>
    </row>
    <row r="36" spans="4:6" ht="12.75">
      <c r="D36" s="525"/>
      <c r="E36"/>
      <c r="F36"/>
    </row>
    <row r="37" spans="4:6" ht="12.75">
      <c r="D37" s="525"/>
      <c r="E37"/>
      <c r="F37"/>
    </row>
    <row r="38" spans="4:6" ht="12.75">
      <c r="D38" s="525"/>
      <c r="E38"/>
      <c r="F38"/>
    </row>
    <row r="39" spans="4:6" ht="12.75">
      <c r="D39" s="525"/>
      <c r="E39"/>
      <c r="F39"/>
    </row>
    <row r="40" spans="4:6" ht="12.75">
      <c r="D40" s="525"/>
      <c r="E40"/>
      <c r="F40"/>
    </row>
    <row r="41" spans="4:6" ht="12.75">
      <c r="D41" s="525"/>
      <c r="E41"/>
      <c r="F41"/>
    </row>
    <row r="42" spans="4:6" ht="12.75">
      <c r="D42" s="525"/>
      <c r="E42"/>
      <c r="F42"/>
    </row>
    <row r="43" spans="4:6" ht="12.75">
      <c r="D43" s="525"/>
      <c r="E43"/>
      <c r="F43"/>
    </row>
    <row r="44" spans="4:6" ht="12.75">
      <c r="D44" s="525"/>
      <c r="E44"/>
      <c r="F44"/>
    </row>
    <row r="45" spans="4:6" ht="12.75">
      <c r="D45" s="525"/>
      <c r="E45"/>
      <c r="F45"/>
    </row>
    <row r="46" spans="4:6" ht="12.75">
      <c r="D46" s="525"/>
      <c r="E46"/>
      <c r="F46"/>
    </row>
  </sheetData>
  <mergeCells count="2">
    <mergeCell ref="C3:D3"/>
    <mergeCell ref="A5:C5"/>
  </mergeCells>
  <printOptions/>
  <pageMargins left="0.5905511811023623" right="0.5905511811023623" top="0.3937007874015748" bottom="0.5905511811023623" header="0.31496062992125984" footer="0.31496062992125984"/>
  <pageSetup fitToHeight="1" fitToWidth="1" horizontalDpi="1200" verticalDpi="1200" orientation="landscape" paperSize="9" scale="98" r:id="rId1"/>
</worksheet>
</file>

<file path=xl/worksheets/sheet3.xml><?xml version="1.0" encoding="utf-8"?>
<worksheet xmlns="http://schemas.openxmlformats.org/spreadsheetml/2006/main" xmlns:r="http://schemas.openxmlformats.org/officeDocument/2006/relationships">
  <sheetPr codeName="Plan1"/>
  <dimension ref="A1:W105"/>
  <sheetViews>
    <sheetView showGridLines="0" workbookViewId="0" topLeftCell="A42">
      <selection activeCell="G19" sqref="G19"/>
    </sheetView>
  </sheetViews>
  <sheetFormatPr defaultColWidth="9.140625" defaultRowHeight="12.75"/>
  <cols>
    <col min="1" max="1" width="5.7109375" style="65" customWidth="1"/>
    <col min="2" max="2" width="0.85546875" style="65" customWidth="1"/>
    <col min="3" max="3" width="9.140625" style="65" customWidth="1"/>
    <col min="4" max="4" width="0.85546875" style="65" customWidth="1"/>
    <col min="5" max="5" width="8.8515625" style="65" customWidth="1"/>
    <col min="6" max="6" width="10.7109375" style="65" customWidth="1"/>
    <col min="7" max="7" width="11.7109375" style="65" bestFit="1" customWidth="1"/>
    <col min="8" max="8" width="8.8515625" style="65" customWidth="1"/>
    <col min="9" max="9" width="0.85546875" style="65" customWidth="1"/>
    <col min="10" max="10" width="10.8515625" style="65" customWidth="1"/>
    <col min="11" max="13" width="10.7109375" style="65" customWidth="1"/>
    <col min="14" max="14" width="0.85546875" style="65" customWidth="1"/>
    <col min="15" max="17" width="7.7109375" style="65" customWidth="1"/>
    <col min="18" max="18" width="0.85546875" style="65" customWidth="1"/>
    <col min="19" max="19" width="10.28125" style="65" customWidth="1"/>
    <col min="20" max="20" width="11.421875" style="65" customWidth="1"/>
    <col min="21" max="21" width="12.421875" style="65" customWidth="1"/>
    <col min="22" max="16384" width="11.421875" style="65" customWidth="1"/>
  </cols>
  <sheetData>
    <row r="1" spans="1:19" s="45" customFormat="1" ht="15" customHeight="1">
      <c r="A1" s="64" t="str">
        <f>'01'!A1</f>
        <v>Boletim Estatístico da Previdência Social - Vol. 14 Nº 11</v>
      </c>
      <c r="J1" s="166"/>
      <c r="L1" s="163"/>
      <c r="O1" s="18"/>
      <c r="P1" s="18"/>
      <c r="Q1" s="18"/>
      <c r="S1" s="162" t="str">
        <f>'01'!L1</f>
        <v>Novembro/2009</v>
      </c>
    </row>
    <row r="2" spans="4:19" ht="7.5" customHeight="1">
      <c r="D2" s="67"/>
      <c r="E2" s="8"/>
      <c r="F2" s="8"/>
      <c r="G2" s="8"/>
      <c r="H2" s="7"/>
      <c r="I2" s="67"/>
      <c r="J2" s="7"/>
      <c r="K2" s="7"/>
      <c r="L2" s="105"/>
      <c r="M2" s="66"/>
      <c r="N2" s="67"/>
      <c r="O2" s="66"/>
      <c r="P2" s="66"/>
      <c r="Q2" s="66"/>
      <c r="R2" s="67"/>
      <c r="S2" s="66"/>
    </row>
    <row r="3" spans="1:18" s="154" customFormat="1" ht="18" customHeight="1">
      <c r="A3" s="900" t="s">
        <v>46</v>
      </c>
      <c r="B3" s="182"/>
      <c r="C3" s="1134" t="s">
        <v>11</v>
      </c>
      <c r="D3" s="1128"/>
      <c r="E3" s="1128"/>
      <c r="F3" s="1128"/>
      <c r="G3" s="1128"/>
      <c r="H3" s="1128"/>
      <c r="I3" s="1128"/>
      <c r="J3" s="1129"/>
      <c r="K3" s="402"/>
      <c r="L3" s="113"/>
      <c r="M3" s="113"/>
      <c r="N3" s="153"/>
      <c r="O3" s="183"/>
      <c r="P3" s="183"/>
      <c r="Q3" s="183"/>
      <c r="R3" s="153"/>
    </row>
    <row r="4" spans="1:19" ht="9" customHeight="1">
      <c r="A4" s="68"/>
      <c r="B4" s="68"/>
      <c r="C4" s="68"/>
      <c r="D4" s="69"/>
      <c r="E4" s="8"/>
      <c r="F4" s="8"/>
      <c r="I4" s="69"/>
      <c r="L4" s="7"/>
      <c r="M4" s="7"/>
      <c r="N4" s="69"/>
      <c r="O4" s="70"/>
      <c r="P4" s="70"/>
      <c r="Q4" s="70"/>
      <c r="R4" s="69"/>
      <c r="S4" s="71"/>
    </row>
    <row r="5" spans="1:19" ht="16.5" customHeight="1">
      <c r="A5" s="1138" t="s">
        <v>210</v>
      </c>
      <c r="B5" s="1139"/>
      <c r="C5" s="1140"/>
      <c r="D5" s="573"/>
      <c r="E5" s="901" t="s">
        <v>108</v>
      </c>
      <c r="F5" s="902"/>
      <c r="G5" s="902"/>
      <c r="H5" s="903"/>
      <c r="I5" s="573"/>
      <c r="J5" s="901" t="s">
        <v>109</v>
      </c>
      <c r="K5" s="902"/>
      <c r="L5" s="902"/>
      <c r="M5" s="903"/>
      <c r="N5" s="573"/>
      <c r="O5" s="901" t="s">
        <v>146</v>
      </c>
      <c r="P5" s="902"/>
      <c r="Q5" s="903"/>
      <c r="R5" s="573"/>
      <c r="S5" s="1135" t="s">
        <v>209</v>
      </c>
    </row>
    <row r="6" spans="1:19" ht="21" customHeight="1">
      <c r="A6" s="1141"/>
      <c r="B6" s="1142"/>
      <c r="C6" s="1143"/>
      <c r="D6" s="573"/>
      <c r="E6" s="1147" t="s">
        <v>129</v>
      </c>
      <c r="F6" s="1149" t="s">
        <v>239</v>
      </c>
      <c r="G6" s="904" t="s">
        <v>37</v>
      </c>
      <c r="H6" s="905"/>
      <c r="I6" s="578"/>
      <c r="J6" s="1147" t="s">
        <v>129</v>
      </c>
      <c r="K6" s="1149" t="s">
        <v>239</v>
      </c>
      <c r="L6" s="904" t="s">
        <v>37</v>
      </c>
      <c r="M6" s="905"/>
      <c r="N6" s="578"/>
      <c r="O6" s="1151" t="s">
        <v>129</v>
      </c>
      <c r="P6" s="904" t="s">
        <v>37</v>
      </c>
      <c r="Q6" s="905"/>
      <c r="R6" s="578"/>
      <c r="S6" s="1136"/>
    </row>
    <row r="7" spans="1:19" ht="23.25" customHeight="1">
      <c r="A7" s="1144"/>
      <c r="B7" s="1145"/>
      <c r="C7" s="1146"/>
      <c r="D7" s="573"/>
      <c r="E7" s="1148"/>
      <c r="F7" s="1150"/>
      <c r="G7" s="907" t="s">
        <v>38</v>
      </c>
      <c r="H7" s="906" t="s">
        <v>39</v>
      </c>
      <c r="I7" s="578"/>
      <c r="J7" s="1148"/>
      <c r="K7" s="1150"/>
      <c r="L7" s="907" t="s">
        <v>38</v>
      </c>
      <c r="M7" s="906" t="s">
        <v>39</v>
      </c>
      <c r="N7" s="578"/>
      <c r="O7" s="1152"/>
      <c r="P7" s="907" t="s">
        <v>38</v>
      </c>
      <c r="Q7" s="906" t="s">
        <v>39</v>
      </c>
      <c r="R7" s="578"/>
      <c r="S7" s="1137"/>
    </row>
    <row r="8" spans="1:19" ht="6" customHeight="1">
      <c r="A8" s="9"/>
      <c r="B8" s="9"/>
      <c r="D8" s="29"/>
      <c r="E8" s="7"/>
      <c r="F8" s="7"/>
      <c r="G8" s="7"/>
      <c r="H8" s="66"/>
      <c r="I8" s="29"/>
      <c r="J8" s="66"/>
      <c r="K8" s="66"/>
      <c r="L8" s="66"/>
      <c r="M8" s="66"/>
      <c r="N8" s="29"/>
      <c r="O8" s="67"/>
      <c r="P8" s="67"/>
      <c r="Q8" s="67"/>
      <c r="R8" s="29"/>
      <c r="S8" s="67"/>
    </row>
    <row r="9" spans="1:19" s="57" customFormat="1" ht="14.25" customHeight="1">
      <c r="A9" s="242">
        <v>2000</v>
      </c>
      <c r="B9" s="243" t="s">
        <v>129</v>
      </c>
      <c r="C9" s="244"/>
      <c r="D9" s="111"/>
      <c r="E9" s="248">
        <v>2949149</v>
      </c>
      <c r="F9" s="249">
        <v>31.0307184643567</v>
      </c>
      <c r="G9" s="250">
        <v>1931342</v>
      </c>
      <c r="H9" s="251">
        <v>1017807</v>
      </c>
      <c r="I9" s="114"/>
      <c r="J9" s="248">
        <v>896535757</v>
      </c>
      <c r="K9" s="254">
        <v>46.05450675922014</v>
      </c>
      <c r="L9" s="250">
        <v>740633686</v>
      </c>
      <c r="M9" s="251">
        <v>155902071</v>
      </c>
      <c r="N9" s="116"/>
      <c r="O9" s="255">
        <v>303.99812183107736</v>
      </c>
      <c r="P9" s="254">
        <v>383.48137512672537</v>
      </c>
      <c r="Q9" s="256">
        <v>153.174492806593</v>
      </c>
      <c r="R9" s="116"/>
      <c r="S9" s="1049" t="s">
        <v>366</v>
      </c>
    </row>
    <row r="10" spans="1:21" s="131" customFormat="1" ht="14.25" customHeight="1">
      <c r="A10" s="245">
        <v>2001</v>
      </c>
      <c r="B10" s="116" t="s">
        <v>129</v>
      </c>
      <c r="C10" s="246"/>
      <c r="D10" s="110"/>
      <c r="E10" s="252">
        <v>2856334</v>
      </c>
      <c r="F10" s="135">
        <v>-3.1471790675886457</v>
      </c>
      <c r="G10" s="132">
        <v>1844854</v>
      </c>
      <c r="H10" s="253">
        <v>1011480</v>
      </c>
      <c r="I10" s="130"/>
      <c r="J10" s="252">
        <v>970615974.4899999</v>
      </c>
      <c r="K10" s="135">
        <v>8.262940648110684</v>
      </c>
      <c r="L10" s="132">
        <v>792654299.57</v>
      </c>
      <c r="M10" s="253">
        <v>177961674.92</v>
      </c>
      <c r="N10" s="110"/>
      <c r="O10" s="257">
        <v>339.81179178975566</v>
      </c>
      <c r="P10" s="135">
        <v>429.6569265481171</v>
      </c>
      <c r="Q10" s="258">
        <v>175.94186234033296</v>
      </c>
      <c r="R10" s="110"/>
      <c r="S10" s="604" t="s">
        <v>366</v>
      </c>
      <c r="U10" s="134"/>
    </row>
    <row r="11" spans="1:21" s="57" customFormat="1" ht="14.25" customHeight="1">
      <c r="A11" s="245">
        <v>2002</v>
      </c>
      <c r="B11" s="116" t="s">
        <v>129</v>
      </c>
      <c r="C11" s="246"/>
      <c r="D11" s="110"/>
      <c r="E11" s="252">
        <v>3867564</v>
      </c>
      <c r="F11" s="135">
        <v>35.40307260985585</v>
      </c>
      <c r="G11" s="132">
        <v>2642182</v>
      </c>
      <c r="H11" s="253">
        <v>1225382</v>
      </c>
      <c r="I11" s="130"/>
      <c r="J11" s="252">
        <v>1468356780.7</v>
      </c>
      <c r="K11" s="135">
        <v>51.28092049706196</v>
      </c>
      <c r="L11" s="132">
        <v>1225064534.8799999</v>
      </c>
      <c r="M11" s="253">
        <v>243292245.82</v>
      </c>
      <c r="N11" s="110"/>
      <c r="O11" s="257">
        <v>379.65933613509696</v>
      </c>
      <c r="P11" s="135">
        <v>463.656377524334</v>
      </c>
      <c r="Q11" s="258">
        <v>198.54400164193694</v>
      </c>
      <c r="R11" s="110"/>
      <c r="S11" s="604" t="s">
        <v>366</v>
      </c>
      <c r="U11" s="134"/>
    </row>
    <row r="12" spans="1:21" s="57" customFormat="1" ht="14.25" customHeight="1">
      <c r="A12" s="245">
        <v>2003</v>
      </c>
      <c r="B12" s="116" t="s">
        <v>129</v>
      </c>
      <c r="C12" s="246"/>
      <c r="D12" s="110"/>
      <c r="E12" s="252">
        <v>3545376</v>
      </c>
      <c r="F12" s="135">
        <v>-8.33051502185872</v>
      </c>
      <c r="G12" s="132">
        <v>2566950</v>
      </c>
      <c r="H12" s="253">
        <v>978426</v>
      </c>
      <c r="I12" s="130"/>
      <c r="J12" s="252">
        <v>1598961990.1100001</v>
      </c>
      <c r="K12" s="135">
        <v>8.894650886396803</v>
      </c>
      <c r="L12" s="132">
        <v>1369224143.87</v>
      </c>
      <c r="M12" s="253">
        <v>229737846.24</v>
      </c>
      <c r="N12" s="110"/>
      <c r="O12" s="257">
        <v>450.99927063025194</v>
      </c>
      <c r="P12" s="135">
        <v>533.40506977931</v>
      </c>
      <c r="Q12" s="258">
        <v>234.80349688172637</v>
      </c>
      <c r="R12" s="110"/>
      <c r="S12" s="604" t="s">
        <v>366</v>
      </c>
      <c r="U12" s="134"/>
    </row>
    <row r="13" spans="1:21" s="57" customFormat="1" ht="12.75" customHeight="1">
      <c r="A13" s="245">
        <v>2004</v>
      </c>
      <c r="B13" s="116" t="s">
        <v>129</v>
      </c>
      <c r="C13" s="246"/>
      <c r="D13" s="110"/>
      <c r="E13" s="252">
        <v>3993529</v>
      </c>
      <c r="F13" s="135">
        <v>12.640492856046869</v>
      </c>
      <c r="G13" s="132">
        <v>2998244</v>
      </c>
      <c r="H13" s="253">
        <v>995285</v>
      </c>
      <c r="I13" s="130"/>
      <c r="J13" s="252">
        <v>1883544019.1</v>
      </c>
      <c r="K13" s="135">
        <v>17.79792332464527</v>
      </c>
      <c r="L13" s="132">
        <v>1626839505.8600001</v>
      </c>
      <c r="M13" s="253">
        <v>256704513.23999998</v>
      </c>
      <c r="N13" s="110"/>
      <c r="O13" s="257">
        <v>471.649014968966</v>
      </c>
      <c r="P13" s="135">
        <v>542.5974356523352</v>
      </c>
      <c r="Q13" s="258">
        <v>257.9206089110154</v>
      </c>
      <c r="R13" s="110"/>
      <c r="S13" s="604" t="s">
        <v>366</v>
      </c>
      <c r="U13" s="134"/>
    </row>
    <row r="14" spans="1:21" s="57" customFormat="1" ht="12.75" customHeight="1">
      <c r="A14" s="245">
        <v>2005</v>
      </c>
      <c r="B14" s="116" t="s">
        <v>129</v>
      </c>
      <c r="C14" s="246"/>
      <c r="D14" s="110"/>
      <c r="E14" s="252">
        <v>3955723</v>
      </c>
      <c r="F14" s="135">
        <v>-0.9466814939869006</v>
      </c>
      <c r="G14" s="132">
        <v>2986777</v>
      </c>
      <c r="H14" s="253">
        <v>968946</v>
      </c>
      <c r="I14" s="130"/>
      <c r="J14" s="252">
        <v>2075559871.9199998</v>
      </c>
      <c r="K14" s="135">
        <v>10.194391576351336</v>
      </c>
      <c r="L14" s="132">
        <v>1794480412.1599998</v>
      </c>
      <c r="M14" s="253">
        <v>281079459.76000005</v>
      </c>
      <c r="N14" s="110"/>
      <c r="O14" s="257">
        <v>524.6979811073727</v>
      </c>
      <c r="P14" s="135">
        <v>600.808300104092</v>
      </c>
      <c r="Q14" s="258">
        <v>290.08784778511915</v>
      </c>
      <c r="R14" s="110"/>
      <c r="S14" s="604" t="s">
        <v>366</v>
      </c>
      <c r="U14" s="134"/>
    </row>
    <row r="15" spans="1:23" s="134" customFormat="1" ht="12" customHeight="1">
      <c r="A15" s="245">
        <v>2006</v>
      </c>
      <c r="B15" s="116" t="s">
        <v>129</v>
      </c>
      <c r="C15" s="262"/>
      <c r="D15" s="116"/>
      <c r="E15" s="252">
        <v>4238816</v>
      </c>
      <c r="F15" s="135">
        <v>7.156542558718093</v>
      </c>
      <c r="G15" s="132">
        <v>3221479</v>
      </c>
      <c r="H15" s="253">
        <v>1017337</v>
      </c>
      <c r="I15" s="132"/>
      <c r="J15" s="252">
        <v>2454718848.8</v>
      </c>
      <c r="K15" s="135">
        <v>18.267792801816828</v>
      </c>
      <c r="L15" s="132">
        <v>2108750810.1000004</v>
      </c>
      <c r="M15" s="253">
        <v>345968038.7</v>
      </c>
      <c r="N15" s="116"/>
      <c r="O15" s="257">
        <v>579.1048370110899</v>
      </c>
      <c r="P15" s="135">
        <v>654.5908913576653</v>
      </c>
      <c r="Q15" s="258">
        <v>340.07220684984424</v>
      </c>
      <c r="R15" s="116"/>
      <c r="S15" s="604" t="s">
        <v>366</v>
      </c>
      <c r="T15" s="132"/>
      <c r="V15" s="132"/>
      <c r="W15" s="132"/>
    </row>
    <row r="16" spans="1:23" s="134" customFormat="1" ht="14.25" customHeight="1">
      <c r="A16" s="245">
        <v>2007</v>
      </c>
      <c r="B16" s="116" t="s">
        <v>129</v>
      </c>
      <c r="C16" s="262"/>
      <c r="D16" s="116"/>
      <c r="E16" s="252">
        <v>4173350</v>
      </c>
      <c r="F16" s="135">
        <v>-1.5444407117459202</v>
      </c>
      <c r="G16" s="132">
        <v>3157008</v>
      </c>
      <c r="H16" s="253">
        <v>1016342</v>
      </c>
      <c r="I16" s="132"/>
      <c r="J16" s="252">
        <v>2565614482.63</v>
      </c>
      <c r="K16" s="135">
        <v>4.517651130768474</v>
      </c>
      <c r="L16" s="132">
        <v>2185671622.93</v>
      </c>
      <c r="M16" s="253">
        <v>379942859.7</v>
      </c>
      <c r="N16" s="116"/>
      <c r="O16" s="257">
        <v>614.7613985479292</v>
      </c>
      <c r="P16" s="135">
        <v>692.3237517706638</v>
      </c>
      <c r="Q16" s="258">
        <v>373.83366986703294</v>
      </c>
      <c r="R16" s="116"/>
      <c r="S16" s="604" t="s">
        <v>366</v>
      </c>
      <c r="T16" s="636"/>
      <c r="V16" s="132"/>
      <c r="W16" s="132"/>
    </row>
    <row r="17" spans="1:23" s="134" customFormat="1" ht="12.75" customHeight="1">
      <c r="A17" s="245">
        <v>2008</v>
      </c>
      <c r="B17" s="116" t="s">
        <v>129</v>
      </c>
      <c r="C17" s="262"/>
      <c r="D17" s="116"/>
      <c r="E17" s="252">
        <v>4461842</v>
      </c>
      <c r="F17" s="135">
        <v>6.912719997124617</v>
      </c>
      <c r="G17" s="132">
        <v>3408788</v>
      </c>
      <c r="H17" s="253">
        <v>1053054</v>
      </c>
      <c r="I17" s="132"/>
      <c r="J17" s="252">
        <v>2939609021.6600003</v>
      </c>
      <c r="K17" s="135">
        <v>14.57719160700326</v>
      </c>
      <c r="L17" s="132">
        <v>2506754116.9100003</v>
      </c>
      <c r="M17" s="253">
        <v>432854904.74999994</v>
      </c>
      <c r="N17" s="116"/>
      <c r="O17" s="257">
        <v>658.8330607986568</v>
      </c>
      <c r="P17" s="135">
        <v>735.3798819140411</v>
      </c>
      <c r="Q17" s="258">
        <v>411.04720626862434</v>
      </c>
      <c r="R17" s="116"/>
      <c r="S17" s="604" t="s">
        <v>366</v>
      </c>
      <c r="T17" s="636"/>
      <c r="V17" s="132"/>
      <c r="W17" s="132"/>
    </row>
    <row r="18" spans="1:19" s="134" customFormat="1" ht="12.75" customHeight="1">
      <c r="A18" s="507"/>
      <c r="B18" s="110" t="s">
        <v>40</v>
      </c>
      <c r="C18" s="246"/>
      <c r="D18" s="110"/>
      <c r="E18" s="647">
        <v>326902</v>
      </c>
      <c r="F18" s="115">
        <v>6.491408095121742</v>
      </c>
      <c r="G18" s="113">
        <v>257114</v>
      </c>
      <c r="H18" s="648">
        <v>69788</v>
      </c>
      <c r="I18" s="110"/>
      <c r="J18" s="647">
        <v>207637453.00000003</v>
      </c>
      <c r="K18" s="115">
        <v>7.840201257687274</v>
      </c>
      <c r="L18" s="113">
        <v>181063540.38000003</v>
      </c>
      <c r="M18" s="648">
        <v>26573912.62</v>
      </c>
      <c r="N18" s="110"/>
      <c r="O18" s="640">
        <v>635.1672764314688</v>
      </c>
      <c r="P18" s="129">
        <v>704.2150189410146</v>
      </c>
      <c r="Q18" s="641">
        <v>380.7805442196366</v>
      </c>
      <c r="R18" s="110"/>
      <c r="S18" s="260">
        <v>32</v>
      </c>
    </row>
    <row r="19" spans="1:19" s="134" customFormat="1" ht="11.25" customHeight="1">
      <c r="A19" s="507"/>
      <c r="B19" s="392" t="s">
        <v>41</v>
      </c>
      <c r="C19" s="508"/>
      <c r="D19" s="388"/>
      <c r="E19" s="509">
        <v>320337</v>
      </c>
      <c r="F19" s="347">
        <v>-2.008247119931972</v>
      </c>
      <c r="G19" s="505">
        <v>251143</v>
      </c>
      <c r="H19" s="510">
        <v>69194</v>
      </c>
      <c r="I19" s="388"/>
      <c r="J19" s="509">
        <v>204693816.44</v>
      </c>
      <c r="K19" s="347">
        <v>-1.4176809229113574</v>
      </c>
      <c r="L19" s="505">
        <v>178358297.58</v>
      </c>
      <c r="M19" s="510">
        <v>26335518.86</v>
      </c>
      <c r="N19" s="388"/>
      <c r="O19" s="511">
        <v>638.9952345186475</v>
      </c>
      <c r="P19" s="512">
        <v>710.1862189270655</v>
      </c>
      <c r="Q19" s="513">
        <v>380.6040821458508</v>
      </c>
      <c r="R19" s="388"/>
      <c r="S19" s="506">
        <v>31</v>
      </c>
    </row>
    <row r="20" spans="1:21" s="514" customFormat="1" ht="12.75" customHeight="1">
      <c r="A20" s="507"/>
      <c r="B20" s="392" t="s">
        <v>313</v>
      </c>
      <c r="C20" s="508"/>
      <c r="D20" s="392"/>
      <c r="E20" s="509">
        <v>362232</v>
      </c>
      <c r="F20" s="347">
        <v>13.078414294945627</v>
      </c>
      <c r="G20" s="505">
        <v>283815</v>
      </c>
      <c r="H20" s="510">
        <v>78417</v>
      </c>
      <c r="I20" s="392"/>
      <c r="J20" s="509">
        <v>248737696.27000004</v>
      </c>
      <c r="K20" s="347">
        <v>21.51695668975433</v>
      </c>
      <c r="L20" s="505">
        <v>216130841.38000003</v>
      </c>
      <c r="M20" s="510">
        <v>32606854.890000004</v>
      </c>
      <c r="N20" s="392"/>
      <c r="O20" s="511">
        <v>686.6806253174763</v>
      </c>
      <c r="P20" s="512">
        <v>761.5201500273066</v>
      </c>
      <c r="Q20" s="513">
        <f aca="true" t="shared" si="0" ref="Q20:Q25">M20/H20</f>
        <v>415.8135976892766</v>
      </c>
      <c r="R20" s="392"/>
      <c r="S20" s="506">
        <v>30</v>
      </c>
      <c r="T20" s="134"/>
      <c r="U20" s="134"/>
    </row>
    <row r="21" spans="1:21" s="514" customFormat="1" ht="12.75" customHeight="1">
      <c r="A21" s="507"/>
      <c r="B21" s="392" t="s">
        <v>42</v>
      </c>
      <c r="C21" s="508"/>
      <c r="D21" s="392"/>
      <c r="E21" s="509">
        <v>398559</v>
      </c>
      <c r="F21" s="347">
        <v>10.028655668190556</v>
      </c>
      <c r="G21" s="505">
        <v>305937</v>
      </c>
      <c r="H21" s="510">
        <v>92622</v>
      </c>
      <c r="I21" s="392"/>
      <c r="J21" s="509">
        <v>264596981.67000002</v>
      </c>
      <c r="K21" s="347">
        <v>6.375907487212973</v>
      </c>
      <c r="L21" s="505">
        <v>226124708.70000002</v>
      </c>
      <c r="M21" s="510">
        <v>38472272.97</v>
      </c>
      <c r="N21" s="392"/>
      <c r="O21" s="511">
        <v>663.8840966331209</v>
      </c>
      <c r="P21" s="512">
        <v>739.1218084115358</v>
      </c>
      <c r="Q21" s="513">
        <f t="shared" si="0"/>
        <v>415.36862700006475</v>
      </c>
      <c r="R21" s="392"/>
      <c r="S21" s="506">
        <v>28</v>
      </c>
      <c r="T21" s="134"/>
      <c r="U21" s="134"/>
    </row>
    <row r="22" spans="1:19" s="134" customFormat="1" ht="12.75" customHeight="1">
      <c r="A22" s="507"/>
      <c r="B22" s="392" t="s">
        <v>43</v>
      </c>
      <c r="C22" s="508"/>
      <c r="D22" s="392"/>
      <c r="E22" s="509">
        <v>373243</v>
      </c>
      <c r="F22" s="347">
        <v>-6.351882657272823</v>
      </c>
      <c r="G22" s="505">
        <v>283260</v>
      </c>
      <c r="H22" s="510">
        <v>89983</v>
      </c>
      <c r="I22" s="392"/>
      <c r="J22" s="509">
        <v>246232787.71000004</v>
      </c>
      <c r="K22" s="347">
        <v>-6.940439699687662</v>
      </c>
      <c r="L22" s="505">
        <v>208824825.79000005</v>
      </c>
      <c r="M22" s="510">
        <v>37407961.92</v>
      </c>
      <c r="N22" s="392"/>
      <c r="O22" s="511">
        <v>659.7117366166278</v>
      </c>
      <c r="P22" s="512">
        <v>737.2196066864367</v>
      </c>
      <c r="Q22" s="513">
        <f t="shared" si="0"/>
        <v>415.7225467032662</v>
      </c>
      <c r="R22" s="392"/>
      <c r="S22" s="506">
        <v>27</v>
      </c>
    </row>
    <row r="23" spans="1:19" s="134" customFormat="1" ht="12.75" customHeight="1">
      <c r="A23" s="507"/>
      <c r="B23" s="392" t="s">
        <v>44</v>
      </c>
      <c r="C23" s="508"/>
      <c r="D23" s="392"/>
      <c r="E23" s="509">
        <v>384678</v>
      </c>
      <c r="F23" s="347">
        <v>3.063687731585052</v>
      </c>
      <c r="G23" s="505">
        <v>292539</v>
      </c>
      <c r="H23" s="510">
        <v>92139</v>
      </c>
      <c r="I23" s="392"/>
      <c r="J23" s="509">
        <v>254114666.13</v>
      </c>
      <c r="K23" s="347">
        <v>3.200986551507845</v>
      </c>
      <c r="L23" s="505">
        <v>215826154.24</v>
      </c>
      <c r="M23" s="510">
        <v>38288511.89</v>
      </c>
      <c r="N23" s="392"/>
      <c r="O23" s="511">
        <v>660.5905877903077</v>
      </c>
      <c r="P23" s="512">
        <v>737.7688248062652</v>
      </c>
      <c r="Q23" s="513">
        <f t="shared" si="0"/>
        <v>415.55163275051825</v>
      </c>
      <c r="R23" s="392"/>
      <c r="S23" s="506">
        <v>27</v>
      </c>
    </row>
    <row r="24" spans="1:19" s="134" customFormat="1" ht="12.75" customHeight="1">
      <c r="A24" s="507"/>
      <c r="B24" s="392" t="s">
        <v>45</v>
      </c>
      <c r="C24" s="508"/>
      <c r="D24" s="392"/>
      <c r="E24" s="509">
        <v>384130</v>
      </c>
      <c r="F24" s="347">
        <v>-0.1424568080316546</v>
      </c>
      <c r="G24" s="505">
        <v>293104</v>
      </c>
      <c r="H24" s="510">
        <v>91026</v>
      </c>
      <c r="I24" s="392"/>
      <c r="J24" s="509">
        <v>251723193.92</v>
      </c>
      <c r="K24" s="347">
        <v>-0.9410996407332783</v>
      </c>
      <c r="L24" s="505">
        <v>213888204.7</v>
      </c>
      <c r="M24" s="510">
        <v>37834989.22</v>
      </c>
      <c r="N24" s="392"/>
      <c r="O24" s="511">
        <v>655.307302007133</v>
      </c>
      <c r="P24" s="512">
        <v>729.7348541814509</v>
      </c>
      <c r="Q24" s="513">
        <f t="shared" si="0"/>
        <v>415.6503550633885</v>
      </c>
      <c r="R24" s="392"/>
      <c r="S24" s="506">
        <v>24</v>
      </c>
    </row>
    <row r="25" spans="1:19" s="134" customFormat="1" ht="12.75" customHeight="1">
      <c r="A25" s="507"/>
      <c r="B25" s="392" t="s">
        <v>195</v>
      </c>
      <c r="C25" s="508"/>
      <c r="D25" s="392"/>
      <c r="E25" s="509">
        <v>369412</v>
      </c>
      <c r="F25" s="347">
        <v>-3.831515372399974</v>
      </c>
      <c r="G25" s="505">
        <v>279701</v>
      </c>
      <c r="H25" s="510">
        <v>89711</v>
      </c>
      <c r="I25" s="392"/>
      <c r="J25" s="509">
        <v>247457046.73999998</v>
      </c>
      <c r="K25" s="347">
        <v>-1.6947771532550227</v>
      </c>
      <c r="L25" s="505">
        <v>210161529.57999998</v>
      </c>
      <c r="M25" s="510">
        <v>37295517.16</v>
      </c>
      <c r="N25" s="392"/>
      <c r="O25" s="511">
        <v>669.8673750175955</v>
      </c>
      <c r="P25" s="512">
        <v>751.379257063793</v>
      </c>
      <c r="Q25" s="513">
        <f t="shared" si="0"/>
        <v>415.72958901361034</v>
      </c>
      <c r="R25" s="392"/>
      <c r="S25" s="506">
        <v>26</v>
      </c>
    </row>
    <row r="26" spans="1:19" s="134" customFormat="1" ht="12.75" customHeight="1">
      <c r="A26" s="507"/>
      <c r="B26" s="392" t="s">
        <v>139</v>
      </c>
      <c r="C26" s="508"/>
      <c r="D26" s="392"/>
      <c r="E26" s="509">
        <v>417260</v>
      </c>
      <c r="F26" s="347">
        <v>12.952475826448516</v>
      </c>
      <c r="G26" s="505">
        <v>317545</v>
      </c>
      <c r="H26" s="510">
        <v>99715</v>
      </c>
      <c r="I26" s="392"/>
      <c r="J26" s="509">
        <v>274231312.53000003</v>
      </c>
      <c r="K26" s="347">
        <v>10.819762921575403</v>
      </c>
      <c r="L26" s="505">
        <v>232766078.89000002</v>
      </c>
      <c r="M26" s="510">
        <v>41465233.64</v>
      </c>
      <c r="N26" s="392"/>
      <c r="O26" s="511">
        <v>657.2192698317597</v>
      </c>
      <c r="P26" s="512">
        <v>733.0176160544175</v>
      </c>
      <c r="Q26" s="513">
        <v>415.83747319861607</v>
      </c>
      <c r="R26" s="392"/>
      <c r="S26" s="506">
        <v>25</v>
      </c>
    </row>
    <row r="27" spans="1:21" s="514" customFormat="1" ht="12.75" customHeight="1">
      <c r="A27" s="507"/>
      <c r="B27" s="392" t="s">
        <v>140</v>
      </c>
      <c r="C27" s="516"/>
      <c r="D27" s="392"/>
      <c r="E27" s="515">
        <v>410310</v>
      </c>
      <c r="F27" s="347">
        <v>-1.665628145520781</v>
      </c>
      <c r="G27" s="505">
        <v>310693</v>
      </c>
      <c r="H27" s="510">
        <v>99617</v>
      </c>
      <c r="I27" s="392"/>
      <c r="J27" s="509">
        <v>269709044.47999996</v>
      </c>
      <c r="K27" s="347">
        <v>-1.6490706361277918</v>
      </c>
      <c r="L27" s="505">
        <v>228299672.98999998</v>
      </c>
      <c r="M27" s="510">
        <v>41409371.49</v>
      </c>
      <c r="N27" s="392"/>
      <c r="O27" s="511">
        <v>657.3299321976066</v>
      </c>
      <c r="P27" s="512">
        <v>734.8079068083284</v>
      </c>
      <c r="Q27" s="513">
        <v>415.68579148137366</v>
      </c>
      <c r="R27" s="392"/>
      <c r="S27" s="506">
        <v>23</v>
      </c>
      <c r="T27" s="134"/>
      <c r="U27" s="134"/>
    </row>
    <row r="28" spans="1:19" s="134" customFormat="1" ht="12.75" customHeight="1">
      <c r="A28" s="507"/>
      <c r="B28" s="392" t="s">
        <v>196</v>
      </c>
      <c r="C28" s="516"/>
      <c r="D28" s="392"/>
      <c r="E28" s="515">
        <v>371017</v>
      </c>
      <c r="F28" s="347">
        <v>-9.576417830420903</v>
      </c>
      <c r="G28" s="505">
        <v>277414</v>
      </c>
      <c r="H28" s="510">
        <v>93603</v>
      </c>
      <c r="I28" s="392"/>
      <c r="J28" s="509">
        <v>243487035.7</v>
      </c>
      <c r="K28" s="347">
        <v>-9.722332015433931</v>
      </c>
      <c r="L28" s="505">
        <v>204572430.82</v>
      </c>
      <c r="M28" s="510">
        <v>38914604.879999995</v>
      </c>
      <c r="N28" s="392"/>
      <c r="O28" s="511">
        <v>656.2692159658452</v>
      </c>
      <c r="P28" s="512">
        <v>737.426484676332</v>
      </c>
      <c r="Q28" s="513">
        <v>415.7410006089548</v>
      </c>
      <c r="R28" s="392"/>
      <c r="S28" s="506">
        <v>21</v>
      </c>
    </row>
    <row r="29" spans="1:19" s="134" customFormat="1" ht="12.75" customHeight="1">
      <c r="A29" s="507"/>
      <c r="B29" s="392" t="s">
        <v>197</v>
      </c>
      <c r="C29" s="516"/>
      <c r="D29" s="392"/>
      <c r="E29" s="515">
        <v>343762</v>
      </c>
      <c r="F29" s="347">
        <v>-7.346024575693299</v>
      </c>
      <c r="G29" s="505">
        <v>256523</v>
      </c>
      <c r="H29" s="510">
        <v>87239</v>
      </c>
      <c r="I29" s="392"/>
      <c r="J29" s="509">
        <v>226987987.07</v>
      </c>
      <c r="K29" s="347">
        <v>-6.776150764071254</v>
      </c>
      <c r="L29" s="505">
        <v>190737831.85999998</v>
      </c>
      <c r="M29" s="510">
        <v>36250155.21</v>
      </c>
      <c r="N29" s="392"/>
      <c r="O29" s="511">
        <v>660.3056389886026</v>
      </c>
      <c r="P29" s="512">
        <v>743.5506050529582</v>
      </c>
      <c r="Q29" s="513">
        <v>415.52694563211406</v>
      </c>
      <c r="R29" s="392"/>
      <c r="S29" s="506">
        <v>21</v>
      </c>
    </row>
    <row r="30" spans="1:19" s="134" customFormat="1" ht="12.75" customHeight="1">
      <c r="A30" s="1056">
        <v>2009</v>
      </c>
      <c r="B30" s="392" t="s">
        <v>40</v>
      </c>
      <c r="C30" s="516"/>
      <c r="D30" s="392"/>
      <c r="E30" s="515">
        <v>324225</v>
      </c>
      <c r="F30" s="347">
        <v>-5.683292510515992</v>
      </c>
      <c r="G30" s="505">
        <v>251780</v>
      </c>
      <c r="H30" s="510">
        <v>72445</v>
      </c>
      <c r="I30" s="392"/>
      <c r="J30" s="509">
        <v>218031628.96</v>
      </c>
      <c r="K30" s="347">
        <v>-3.9457410172274776</v>
      </c>
      <c r="L30" s="505">
        <v>187902130.26000002</v>
      </c>
      <c r="M30" s="510">
        <v>30129498.699999996</v>
      </c>
      <c r="N30" s="392"/>
      <c r="O30" s="511">
        <v>672.4701332716478</v>
      </c>
      <c r="P30" s="512">
        <v>746.2949013424419</v>
      </c>
      <c r="Q30" s="513">
        <v>415.8947988128925</v>
      </c>
      <c r="R30" s="392"/>
      <c r="S30" s="506">
        <v>22</v>
      </c>
    </row>
    <row r="31" spans="1:19" s="134" customFormat="1" ht="11.25" customHeight="1">
      <c r="A31" s="1056"/>
      <c r="B31" s="392" t="s">
        <v>41</v>
      </c>
      <c r="C31" s="516"/>
      <c r="D31" s="392"/>
      <c r="E31" s="515">
        <v>320393</v>
      </c>
      <c r="F31" s="347">
        <v>-1.181895288765522</v>
      </c>
      <c r="G31" s="505">
        <v>249238</v>
      </c>
      <c r="H31" s="510">
        <v>71155</v>
      </c>
      <c r="I31" s="392"/>
      <c r="J31" s="509">
        <v>236016814.35000002</v>
      </c>
      <c r="K31" s="347">
        <v>8.24888823506409</v>
      </c>
      <c r="L31" s="505">
        <v>202866729.21</v>
      </c>
      <c r="M31" s="510">
        <v>33150085.14</v>
      </c>
      <c r="N31" s="392"/>
      <c r="O31" s="511">
        <v>736.6478492039465</v>
      </c>
      <c r="P31" s="512">
        <v>813.9478298253076</v>
      </c>
      <c r="Q31" s="513">
        <v>465.88553355350996</v>
      </c>
      <c r="R31" s="392"/>
      <c r="S31" s="506">
        <v>21</v>
      </c>
    </row>
    <row r="32" spans="1:19" s="134" customFormat="1" ht="10.5" customHeight="1">
      <c r="A32" s="1056"/>
      <c r="B32" s="392" t="s">
        <v>313</v>
      </c>
      <c r="C32" s="516"/>
      <c r="D32" s="392"/>
      <c r="E32" s="515">
        <v>429440</v>
      </c>
      <c r="F32" s="347">
        <v>34.035387789371185</v>
      </c>
      <c r="G32" s="505">
        <v>329406</v>
      </c>
      <c r="H32" s="510">
        <v>100034</v>
      </c>
      <c r="I32" s="392"/>
      <c r="J32" s="509">
        <v>307222698.59000003</v>
      </c>
      <c r="K32" s="347">
        <v>30.16983532978528</v>
      </c>
      <c r="L32" s="505">
        <v>260651299.55</v>
      </c>
      <c r="M32" s="510">
        <v>46571399.04</v>
      </c>
      <c r="N32" s="392"/>
      <c r="O32" s="511">
        <v>715.4030798016022</v>
      </c>
      <c r="P32" s="512">
        <v>791.2767209765457</v>
      </c>
      <c r="Q32" s="513">
        <v>465.5557014615031</v>
      </c>
      <c r="R32" s="392"/>
      <c r="S32" s="506">
        <v>22</v>
      </c>
    </row>
    <row r="33" spans="1:19" s="134" customFormat="1" ht="12.75" customHeight="1">
      <c r="A33" s="1056"/>
      <c r="B33" s="392" t="s">
        <v>42</v>
      </c>
      <c r="C33" s="516"/>
      <c r="D33" s="392"/>
      <c r="E33" s="515">
        <v>391472</v>
      </c>
      <c r="F33" s="347">
        <v>-8.841281669150526</v>
      </c>
      <c r="G33" s="505">
        <v>298704</v>
      </c>
      <c r="H33" s="510">
        <v>92768</v>
      </c>
      <c r="I33" s="392"/>
      <c r="J33" s="509">
        <v>277429158.18</v>
      </c>
      <c r="K33" s="347">
        <v>-9.69770155224129</v>
      </c>
      <c r="L33" s="505">
        <v>234243629.03</v>
      </c>
      <c r="M33" s="510">
        <v>43185529.15</v>
      </c>
      <c r="N33" s="392"/>
      <c r="O33" s="511">
        <v>708.6819955961091</v>
      </c>
      <c r="P33" s="512">
        <v>784.1998400757941</v>
      </c>
      <c r="Q33" s="513">
        <v>465.5218302647464</v>
      </c>
      <c r="R33" s="392"/>
      <c r="S33" s="506">
        <v>25</v>
      </c>
    </row>
    <row r="34" spans="1:19" s="134" customFormat="1" ht="12.75" customHeight="1">
      <c r="A34" s="1056"/>
      <c r="B34" s="392" t="s">
        <v>43</v>
      </c>
      <c r="C34" s="516"/>
      <c r="D34" s="392"/>
      <c r="E34" s="515">
        <v>381426</v>
      </c>
      <c r="F34" s="347">
        <v>-2.5662116319941197</v>
      </c>
      <c r="G34" s="505">
        <v>287015</v>
      </c>
      <c r="H34" s="510">
        <v>94411</v>
      </c>
      <c r="I34" s="392"/>
      <c r="J34" s="509">
        <v>268405759.47</v>
      </c>
      <c r="K34" s="347">
        <v>-3.252505529409966</v>
      </c>
      <c r="L34" s="505">
        <v>224460496.4</v>
      </c>
      <c r="M34" s="510">
        <v>43945263.07</v>
      </c>
      <c r="N34" s="392"/>
      <c r="O34" s="511">
        <v>703.690255698353</v>
      </c>
      <c r="P34" s="512">
        <v>782.0514481821508</v>
      </c>
      <c r="Q34" s="513">
        <v>465.46761574392815</v>
      </c>
      <c r="R34" s="392"/>
      <c r="S34" s="506">
        <v>21</v>
      </c>
    </row>
    <row r="35" spans="1:19" s="134" customFormat="1" ht="12.75" customHeight="1">
      <c r="A35" s="1056"/>
      <c r="B35" s="392" t="s">
        <v>44</v>
      </c>
      <c r="C35" s="516"/>
      <c r="D35" s="392"/>
      <c r="E35" s="515">
        <v>384470</v>
      </c>
      <c r="F35" s="347">
        <v>0.7980578146219663</v>
      </c>
      <c r="G35" s="505">
        <v>288057</v>
      </c>
      <c r="H35" s="510">
        <v>96413</v>
      </c>
      <c r="I35" s="392"/>
      <c r="J35" s="509">
        <v>274933683.02000004</v>
      </c>
      <c r="K35" s="347">
        <v>2.432110086940842</v>
      </c>
      <c r="L35" s="505">
        <v>230058218.23000002</v>
      </c>
      <c r="M35" s="510">
        <v>44875464.79000001</v>
      </c>
      <c r="N35" s="392"/>
      <c r="O35" s="511">
        <v>698.1188635524228</v>
      </c>
      <c r="P35" s="512">
        <v>779.2225024908265</v>
      </c>
      <c r="Q35" s="513">
        <v>455.80225768309253</v>
      </c>
      <c r="R35" s="392"/>
      <c r="S35" s="506">
        <v>21</v>
      </c>
    </row>
    <row r="36" spans="1:19" s="134" customFormat="1" ht="12.75" customHeight="1">
      <c r="A36" s="1056"/>
      <c r="B36" s="392" t="s">
        <v>45</v>
      </c>
      <c r="C36" s="516"/>
      <c r="D36" s="392"/>
      <c r="E36" s="515">
        <v>379604</v>
      </c>
      <c r="F36" s="347">
        <v>-1.2656384113194807</v>
      </c>
      <c r="G36" s="505">
        <v>280668</v>
      </c>
      <c r="H36" s="510">
        <v>98936</v>
      </c>
      <c r="I36" s="392"/>
      <c r="J36" s="509">
        <v>268907762.94</v>
      </c>
      <c r="K36" s="347">
        <v>-2.1917722171428844</v>
      </c>
      <c r="L36" s="505">
        <v>222852946.99</v>
      </c>
      <c r="M36" s="510">
        <v>46054815.95</v>
      </c>
      <c r="N36" s="392"/>
      <c r="O36" s="511">
        <v>708.3902249185994</v>
      </c>
      <c r="P36" s="512">
        <v>794.0091032465405</v>
      </c>
      <c r="Q36" s="513">
        <v>465.5010911094041</v>
      </c>
      <c r="R36" s="392"/>
      <c r="S36" s="506">
        <v>20</v>
      </c>
    </row>
    <row r="37" spans="1:19" s="134" customFormat="1" ht="12.75" customHeight="1">
      <c r="A37" s="1056"/>
      <c r="B37" s="392" t="s">
        <v>195</v>
      </c>
      <c r="C37" s="516"/>
      <c r="D37" s="392"/>
      <c r="E37" s="515">
        <v>394787</v>
      </c>
      <c r="F37" s="347">
        <v>3.9996944183938954</v>
      </c>
      <c r="G37" s="505">
        <v>295437</v>
      </c>
      <c r="H37" s="510">
        <v>99350</v>
      </c>
      <c r="I37" s="392"/>
      <c r="J37" s="509">
        <v>282627419.89</v>
      </c>
      <c r="K37" s="347">
        <v>5.101993635290181</v>
      </c>
      <c r="L37" s="505">
        <v>236371589.25</v>
      </c>
      <c r="M37" s="510">
        <v>46255830.64</v>
      </c>
      <c r="N37" s="392"/>
      <c r="O37" s="511">
        <v>715.8984968856623</v>
      </c>
      <c r="P37" s="512">
        <v>800.0744295738177</v>
      </c>
      <c r="Q37" s="513">
        <v>465.5846063412179</v>
      </c>
      <c r="R37" s="392"/>
      <c r="S37" s="506">
        <v>21</v>
      </c>
    </row>
    <row r="38" spans="1:19" s="134" customFormat="1" ht="11.25" customHeight="1">
      <c r="A38" s="1056"/>
      <c r="B38" s="392" t="s">
        <v>139</v>
      </c>
      <c r="C38" s="516"/>
      <c r="D38" s="392"/>
      <c r="E38" s="515">
        <v>402192</v>
      </c>
      <c r="F38" s="347">
        <v>1.8756949950226254</v>
      </c>
      <c r="G38" s="505">
        <v>306220</v>
      </c>
      <c r="H38" s="510">
        <v>95972</v>
      </c>
      <c r="I38" s="392"/>
      <c r="J38" s="509">
        <v>288814511.01</v>
      </c>
      <c r="K38" s="347">
        <v>2.1891333552873427</v>
      </c>
      <c r="L38" s="505">
        <v>244125835.72</v>
      </c>
      <c r="M38" s="510">
        <v>44688675.28999999</v>
      </c>
      <c r="N38" s="392"/>
      <c r="O38" s="511">
        <v>718.1010835869436</v>
      </c>
      <c r="P38" s="512">
        <v>797.2236814055254</v>
      </c>
      <c r="Q38" s="513">
        <v>465.6428467678072</v>
      </c>
      <c r="R38" s="392"/>
      <c r="S38" s="506">
        <v>23</v>
      </c>
    </row>
    <row r="39" spans="1:19" s="134" customFormat="1" ht="12.75" customHeight="1">
      <c r="A39" s="1056"/>
      <c r="B39" s="392" t="s">
        <v>140</v>
      </c>
      <c r="C39" s="516"/>
      <c r="D39" s="392"/>
      <c r="E39" s="515">
        <v>378998</v>
      </c>
      <c r="F39" s="347">
        <v>-5.766897402235749</v>
      </c>
      <c r="G39" s="505">
        <v>284518</v>
      </c>
      <c r="H39" s="510">
        <v>94480</v>
      </c>
      <c r="I39" s="392"/>
      <c r="J39" s="509">
        <v>269574478.11</v>
      </c>
      <c r="K39" s="347">
        <v>-6.661726529154144</v>
      </c>
      <c r="L39" s="505">
        <v>225585590.48000002</v>
      </c>
      <c r="M39" s="510">
        <v>43988887.63</v>
      </c>
      <c r="N39" s="392"/>
      <c r="O39" s="511">
        <v>711.2820598261733</v>
      </c>
      <c r="P39" s="512">
        <v>792.8693104829923</v>
      </c>
      <c r="Q39" s="513">
        <v>465.58941183319223</v>
      </c>
      <c r="R39" s="392"/>
      <c r="S39" s="506">
        <v>22</v>
      </c>
    </row>
    <row r="40" spans="1:19" s="134" customFormat="1" ht="12" customHeight="1">
      <c r="A40" s="908"/>
      <c r="B40" s="1067" t="s">
        <v>196</v>
      </c>
      <c r="C40" s="909"/>
      <c r="D40" s="392"/>
      <c r="E40" s="910">
        <v>377265</v>
      </c>
      <c r="F40" s="911">
        <v>-0.4572583496482818</v>
      </c>
      <c r="G40" s="912">
        <v>286915</v>
      </c>
      <c r="H40" s="913">
        <v>90350</v>
      </c>
      <c r="I40" s="388"/>
      <c r="J40" s="914">
        <v>270329620.29</v>
      </c>
      <c r="K40" s="911">
        <v>0.28012376590482724</v>
      </c>
      <c r="L40" s="912">
        <v>228266381.37000003</v>
      </c>
      <c r="M40" s="913">
        <v>42063238.92</v>
      </c>
      <c r="N40" s="388"/>
      <c r="O40" s="915">
        <v>716.5510192835276</v>
      </c>
      <c r="P40" s="916">
        <v>795.5888725580749</v>
      </c>
      <c r="Q40" s="917">
        <v>465.558814831212</v>
      </c>
      <c r="R40" s="388"/>
      <c r="S40" s="918">
        <v>25</v>
      </c>
    </row>
    <row r="41" spans="1:19" s="134" customFormat="1" ht="12.75" customHeight="1">
      <c r="A41" s="585"/>
      <c r="B41" s="710" t="s">
        <v>706</v>
      </c>
      <c r="C41" s="586"/>
      <c r="D41" s="116"/>
      <c r="E41" s="877">
        <v>4164272</v>
      </c>
      <c r="F41" s="620">
        <v>1.1216877768280398</v>
      </c>
      <c r="G41" s="588">
        <v>3157958</v>
      </c>
      <c r="H41" s="589">
        <v>1006314</v>
      </c>
      <c r="I41" s="388"/>
      <c r="J41" s="877">
        <v>2962293534.81</v>
      </c>
      <c r="K41" s="620">
        <v>9.204105440321353</v>
      </c>
      <c r="L41" s="588">
        <v>2497384846.49</v>
      </c>
      <c r="M41" s="589">
        <v>464908688.32</v>
      </c>
      <c r="N41" s="388"/>
      <c r="O41" s="590">
        <v>711.3592807602386</v>
      </c>
      <c r="P41" s="587">
        <v>790.8226919072387</v>
      </c>
      <c r="Q41" s="591">
        <v>461.9916728973263</v>
      </c>
      <c r="R41" s="388"/>
      <c r="S41" s="878" t="s">
        <v>193</v>
      </c>
    </row>
    <row r="42" spans="1:19" s="73" customFormat="1" ht="11.25" customHeight="1">
      <c r="A42" s="14" t="s">
        <v>237</v>
      </c>
      <c r="B42" s="116"/>
      <c r="C42" s="116"/>
      <c r="D42" s="116"/>
      <c r="E42" s="132"/>
      <c r="F42" s="133"/>
      <c r="G42" s="132"/>
      <c r="H42" s="132"/>
      <c r="I42" s="114"/>
      <c r="J42" s="132"/>
      <c r="K42" s="133"/>
      <c r="L42" s="132"/>
      <c r="M42" s="132"/>
      <c r="N42" s="116"/>
      <c r="O42" s="135"/>
      <c r="P42" s="135"/>
      <c r="Q42" s="135"/>
      <c r="R42" s="116"/>
      <c r="S42" s="136"/>
    </row>
    <row r="43" spans="1:19" s="73" customFormat="1" ht="11.25" customHeight="1">
      <c r="A43" s="642" t="s">
        <v>729</v>
      </c>
      <c r="B43" s="116"/>
      <c r="C43" s="116"/>
      <c r="D43" s="116"/>
      <c r="E43" s="132"/>
      <c r="F43" s="133"/>
      <c r="G43" s="132"/>
      <c r="H43" s="132"/>
      <c r="I43" s="114"/>
      <c r="J43" s="132"/>
      <c r="K43" s="133"/>
      <c r="L43" s="603"/>
      <c r="M43" s="132"/>
      <c r="N43" s="116"/>
      <c r="O43" s="135"/>
      <c r="P43" s="135"/>
      <c r="Q43" s="135"/>
      <c r="R43" s="116"/>
      <c r="S43" s="136"/>
    </row>
    <row r="44" spans="1:19" s="73" customFormat="1" ht="15" customHeight="1">
      <c r="A44" s="14"/>
      <c r="B44" s="116"/>
      <c r="C44" s="116"/>
      <c r="D44" s="116"/>
      <c r="E44" s="132"/>
      <c r="F44" s="133"/>
      <c r="G44" s="132"/>
      <c r="H44" s="132"/>
      <c r="I44" s="114"/>
      <c r="J44" s="535"/>
      <c r="K44" s="133"/>
      <c r="L44" s="132"/>
      <c r="M44" s="132"/>
      <c r="N44" s="116"/>
      <c r="O44" s="135"/>
      <c r="P44" s="135"/>
      <c r="Q44" s="135"/>
      <c r="R44" s="116"/>
      <c r="S44" s="136"/>
    </row>
    <row r="45" spans="1:19" ht="20.25" customHeight="1">
      <c r="A45" s="64" t="str">
        <f>A1</f>
        <v>Boletim Estatístico da Previdência Social - Vol. 14 Nº 11</v>
      </c>
      <c r="B45" s="50"/>
      <c r="C45" s="50"/>
      <c r="D45" s="18"/>
      <c r="E45" s="18"/>
      <c r="F45" s="18"/>
      <c r="G45" s="18"/>
      <c r="H45" s="18"/>
      <c r="I45" s="18"/>
      <c r="J45" s="18"/>
      <c r="L45" s="18"/>
      <c r="M45" s="18"/>
      <c r="N45" s="18"/>
      <c r="O45" s="18"/>
      <c r="P45" s="18"/>
      <c r="Q45" s="75"/>
      <c r="R45" s="18"/>
      <c r="S45" s="162" t="str">
        <f>S1</f>
        <v>Novembro/2009</v>
      </c>
    </row>
    <row r="46" spans="1:19" ht="12.75">
      <c r="A46" s="50"/>
      <c r="B46" s="50"/>
      <c r="C46" s="50"/>
      <c r="D46" s="18"/>
      <c r="E46" s="18"/>
      <c r="F46" s="18"/>
      <c r="G46" s="18"/>
      <c r="H46" s="18"/>
      <c r="I46" s="18"/>
      <c r="J46" s="18"/>
      <c r="K46" s="18"/>
      <c r="L46" s="18"/>
      <c r="M46" s="18"/>
      <c r="N46" s="19"/>
      <c r="O46" s="18"/>
      <c r="P46" s="18"/>
      <c r="R46" s="19"/>
      <c r="S46" s="11"/>
    </row>
    <row r="47" spans="1:23" ht="12.75">
      <c r="A47" s="88"/>
      <c r="B47" s="88"/>
      <c r="C47" s="88"/>
      <c r="D47" s="66"/>
      <c r="E47" s="66"/>
      <c r="F47" s="66"/>
      <c r="G47" s="66"/>
      <c r="H47" s="66"/>
      <c r="I47" s="66"/>
      <c r="J47" s="66"/>
      <c r="K47" s="66"/>
      <c r="L47" s="66"/>
      <c r="M47" s="88"/>
      <c r="U47" s="179" t="s">
        <v>108</v>
      </c>
      <c r="V47" s="180" t="s">
        <v>38</v>
      </c>
      <c r="W47" s="181" t="s">
        <v>39</v>
      </c>
    </row>
    <row r="48" spans="1:23" ht="12.75">
      <c r="A48" s="50"/>
      <c r="B48" s="50"/>
      <c r="C48" s="50"/>
      <c r="D48" s="18"/>
      <c r="E48" s="18"/>
      <c r="F48" s="18"/>
      <c r="G48" s="18"/>
      <c r="H48" s="18"/>
      <c r="I48" s="18"/>
      <c r="J48" s="18"/>
      <c r="K48" s="18"/>
      <c r="L48" s="18"/>
      <c r="M48" s="50"/>
      <c r="U48" s="649" t="s">
        <v>761</v>
      </c>
      <c r="V48" s="51">
        <f>G29/1000</f>
        <v>256.523</v>
      </c>
      <c r="W48" s="51">
        <f aca="true" t="shared" si="1" ref="W48:W59">H29/1000</f>
        <v>87.239</v>
      </c>
    </row>
    <row r="49" spans="1:23" ht="12.75">
      <c r="A49" s="50"/>
      <c r="B49" s="50"/>
      <c r="C49" s="50"/>
      <c r="D49" s="18"/>
      <c r="E49" s="18"/>
      <c r="F49" s="18"/>
      <c r="G49" s="18"/>
      <c r="H49" s="18"/>
      <c r="I49" s="18"/>
      <c r="J49" s="18"/>
      <c r="K49" s="18"/>
      <c r="L49" s="21"/>
      <c r="M49" s="50"/>
      <c r="U49" s="649" t="s">
        <v>727</v>
      </c>
      <c r="V49" s="51">
        <f aca="true" t="shared" si="2" ref="V49:V59">G30/1000</f>
        <v>251.78</v>
      </c>
      <c r="W49" s="51">
        <f t="shared" si="1"/>
        <v>72.445</v>
      </c>
    </row>
    <row r="50" spans="1:23" ht="12.75">
      <c r="A50" s="50"/>
      <c r="B50" s="50"/>
      <c r="C50" s="50"/>
      <c r="D50" s="18"/>
      <c r="E50" s="18"/>
      <c r="F50" s="18"/>
      <c r="G50" s="18"/>
      <c r="H50" s="18"/>
      <c r="I50" s="18"/>
      <c r="J50" s="18"/>
      <c r="K50" s="18"/>
      <c r="L50" s="21"/>
      <c r="M50" s="50"/>
      <c r="U50" s="649" t="s">
        <v>527</v>
      </c>
      <c r="V50" s="51">
        <f t="shared" si="2"/>
        <v>249.238</v>
      </c>
      <c r="W50" s="51">
        <f t="shared" si="1"/>
        <v>71.155</v>
      </c>
    </row>
    <row r="51" spans="1:23" ht="12.75">
      <c r="A51" s="50"/>
      <c r="B51" s="50"/>
      <c r="C51" s="50"/>
      <c r="D51" s="18"/>
      <c r="E51" s="18"/>
      <c r="F51" s="18"/>
      <c r="G51" s="18"/>
      <c r="H51" s="18"/>
      <c r="I51" s="18"/>
      <c r="J51" s="18"/>
      <c r="K51" s="18"/>
      <c r="L51" s="21"/>
      <c r="M51" s="50"/>
      <c r="U51" s="655" t="s">
        <v>528</v>
      </c>
      <c r="V51" s="51">
        <f t="shared" si="2"/>
        <v>329.406</v>
      </c>
      <c r="W51" s="51">
        <f t="shared" si="1"/>
        <v>100.034</v>
      </c>
    </row>
    <row r="52" spans="1:23" ht="12.75">
      <c r="A52" s="50"/>
      <c r="B52" s="50"/>
      <c r="C52" s="50"/>
      <c r="D52" s="18"/>
      <c r="E52" s="18"/>
      <c r="F52" s="18"/>
      <c r="G52" s="18"/>
      <c r="H52" s="18"/>
      <c r="I52" s="18"/>
      <c r="J52" s="18"/>
      <c r="K52" s="18"/>
      <c r="L52" s="21"/>
      <c r="M52" s="50"/>
      <c r="U52" s="649" t="s">
        <v>529</v>
      </c>
      <c r="V52" s="51">
        <f t="shared" si="2"/>
        <v>298.704</v>
      </c>
      <c r="W52" s="51">
        <f t="shared" si="1"/>
        <v>92.768</v>
      </c>
    </row>
    <row r="53" spans="1:23" ht="12.75">
      <c r="A53" s="50"/>
      <c r="B53" s="50"/>
      <c r="C53" s="50"/>
      <c r="D53" s="18"/>
      <c r="E53" s="18"/>
      <c r="F53" s="18"/>
      <c r="G53" s="18"/>
      <c r="H53" s="18"/>
      <c r="I53" s="18"/>
      <c r="J53" s="18"/>
      <c r="K53" s="18"/>
      <c r="L53" s="21"/>
      <c r="M53" s="50"/>
      <c r="U53" s="649" t="s">
        <v>540</v>
      </c>
      <c r="V53" s="51">
        <f t="shared" si="2"/>
        <v>287.015</v>
      </c>
      <c r="W53" s="51">
        <f t="shared" si="1"/>
        <v>94.411</v>
      </c>
    </row>
    <row r="54" spans="1:23" ht="12.75">
      <c r="A54" s="50"/>
      <c r="B54" s="50"/>
      <c r="C54" s="50"/>
      <c r="D54" s="18"/>
      <c r="E54" s="18"/>
      <c r="F54" s="18"/>
      <c r="G54" s="18"/>
      <c r="H54" s="18"/>
      <c r="I54" s="18"/>
      <c r="J54" s="18"/>
      <c r="K54" s="18"/>
      <c r="L54" s="22"/>
      <c r="M54" s="50"/>
      <c r="U54" s="655" t="s">
        <v>541</v>
      </c>
      <c r="V54" s="51">
        <f t="shared" si="2"/>
        <v>288.057</v>
      </c>
      <c r="W54" s="51">
        <f t="shared" si="1"/>
        <v>96.413</v>
      </c>
    </row>
    <row r="55" spans="1:23" ht="12.75">
      <c r="A55" s="50"/>
      <c r="B55" s="50"/>
      <c r="C55" s="50"/>
      <c r="D55" s="18"/>
      <c r="E55" s="18"/>
      <c r="F55" s="18"/>
      <c r="G55" s="18"/>
      <c r="H55" s="18"/>
      <c r="I55" s="18"/>
      <c r="J55" s="18"/>
      <c r="K55" s="18"/>
      <c r="L55" s="19"/>
      <c r="M55" s="50"/>
      <c r="U55" s="655" t="s">
        <v>580</v>
      </c>
      <c r="V55" s="51">
        <f t="shared" si="2"/>
        <v>280.668</v>
      </c>
      <c r="W55" s="51">
        <f t="shared" si="1"/>
        <v>98.936</v>
      </c>
    </row>
    <row r="56" spans="1:23" ht="12.75">
      <c r="A56" s="50"/>
      <c r="B56" s="50"/>
      <c r="C56" s="50"/>
      <c r="D56" s="18"/>
      <c r="E56" s="18"/>
      <c r="F56" s="18"/>
      <c r="G56" s="18"/>
      <c r="H56" s="18"/>
      <c r="I56" s="18"/>
      <c r="J56" s="18"/>
      <c r="K56" s="18"/>
      <c r="L56" s="19"/>
      <c r="M56" s="50"/>
      <c r="U56" s="655" t="s">
        <v>519</v>
      </c>
      <c r="V56" s="51">
        <f t="shared" si="2"/>
        <v>295.437</v>
      </c>
      <c r="W56" s="51">
        <f t="shared" si="1"/>
        <v>99.35</v>
      </c>
    </row>
    <row r="57" spans="1:23" ht="12.75">
      <c r="A57" s="50"/>
      <c r="B57" s="50"/>
      <c r="C57" s="50"/>
      <c r="D57" s="18"/>
      <c r="E57" s="18"/>
      <c r="F57" s="18"/>
      <c r="G57" s="18"/>
      <c r="H57" s="18"/>
      <c r="I57" s="18"/>
      <c r="J57" s="18"/>
      <c r="K57" s="18"/>
      <c r="L57" s="50"/>
      <c r="M57" s="50"/>
      <c r="U57" s="655" t="s">
        <v>280</v>
      </c>
      <c r="V57" s="51">
        <f t="shared" si="2"/>
        <v>306.22</v>
      </c>
      <c r="W57" s="51">
        <f t="shared" si="1"/>
        <v>95.972</v>
      </c>
    </row>
    <row r="58" spans="1:23" ht="12.75">
      <c r="A58" s="50"/>
      <c r="B58" s="50"/>
      <c r="C58" s="50"/>
      <c r="D58" s="18"/>
      <c r="E58" s="18"/>
      <c r="F58" s="18"/>
      <c r="G58" s="18"/>
      <c r="H58" s="18"/>
      <c r="I58" s="18"/>
      <c r="J58" s="18"/>
      <c r="K58" s="18"/>
      <c r="L58" s="18"/>
      <c r="M58" s="18"/>
      <c r="U58" s="655" t="s">
        <v>521</v>
      </c>
      <c r="V58" s="51">
        <f t="shared" si="2"/>
        <v>284.518</v>
      </c>
      <c r="W58" s="51">
        <f t="shared" si="1"/>
        <v>94.48</v>
      </c>
    </row>
    <row r="59" spans="1:23" ht="12.75">
      <c r="A59" s="50"/>
      <c r="B59" s="50"/>
      <c r="C59" s="50"/>
      <c r="D59" s="18"/>
      <c r="E59" s="18"/>
      <c r="F59" s="18"/>
      <c r="G59" s="18"/>
      <c r="H59" s="18"/>
      <c r="I59" s="18"/>
      <c r="J59" s="18"/>
      <c r="K59" s="18"/>
      <c r="L59" s="18"/>
      <c r="M59" s="18"/>
      <c r="U59" s="655" t="s">
        <v>523</v>
      </c>
      <c r="V59" s="51">
        <f t="shared" si="2"/>
        <v>286.915</v>
      </c>
      <c r="W59" s="51">
        <f t="shared" si="1"/>
        <v>90.35</v>
      </c>
    </row>
    <row r="60" spans="1:18" ht="12.75">
      <c r="A60" s="50"/>
      <c r="B60" s="50"/>
      <c r="C60" s="50"/>
      <c r="D60" s="18"/>
      <c r="E60" s="18"/>
      <c r="F60" s="18"/>
      <c r="G60" s="18"/>
      <c r="H60" s="18"/>
      <c r="I60" s="18"/>
      <c r="J60" s="18"/>
      <c r="K60" s="18"/>
      <c r="L60" s="18"/>
      <c r="M60" s="18"/>
      <c r="N60" s="18"/>
      <c r="R60" s="18"/>
    </row>
    <row r="61" spans="1:23" ht="12.75">
      <c r="A61" s="50"/>
      <c r="B61" s="50"/>
      <c r="C61" s="50"/>
      <c r="D61" s="18"/>
      <c r="E61" s="18"/>
      <c r="F61" s="18"/>
      <c r="G61" s="18"/>
      <c r="H61" s="18"/>
      <c r="I61" s="18"/>
      <c r="J61" s="18"/>
      <c r="K61" s="18"/>
      <c r="L61" s="18"/>
      <c r="M61" s="18"/>
      <c r="N61" s="18"/>
      <c r="R61" s="18"/>
      <c r="U61" s="33" t="s">
        <v>36</v>
      </c>
      <c r="V61" s="23" t="s">
        <v>38</v>
      </c>
      <c r="W61" s="33" t="s">
        <v>39</v>
      </c>
    </row>
    <row r="62" spans="1:23" ht="12.75">
      <c r="A62" s="50"/>
      <c r="B62" s="50"/>
      <c r="C62" s="50"/>
      <c r="D62" s="18"/>
      <c r="E62" s="18"/>
      <c r="F62" s="18"/>
      <c r="G62" s="18"/>
      <c r="H62" s="18"/>
      <c r="I62" s="18"/>
      <c r="J62" s="18"/>
      <c r="K62" s="18"/>
      <c r="L62" s="18"/>
      <c r="M62" s="18"/>
      <c r="N62" s="18"/>
      <c r="R62" s="18"/>
      <c r="U62" s="655" t="str">
        <f aca="true" t="shared" si="3" ref="U62:U73">U48</f>
        <v>Dez/2008</v>
      </c>
      <c r="V62" s="51">
        <f>L29/1000</f>
        <v>190737.83185999998</v>
      </c>
      <c r="W62" s="51">
        <f aca="true" t="shared" si="4" ref="W62:W73">M29/1000</f>
        <v>36250.155210000004</v>
      </c>
    </row>
    <row r="63" spans="1:23" ht="12.75">
      <c r="A63" s="50"/>
      <c r="B63" s="50"/>
      <c r="C63" s="50"/>
      <c r="D63" s="18"/>
      <c r="E63" s="18"/>
      <c r="F63" s="18"/>
      <c r="G63" s="18"/>
      <c r="H63" s="18"/>
      <c r="I63" s="18"/>
      <c r="J63" s="18"/>
      <c r="K63" s="18"/>
      <c r="L63" s="18"/>
      <c r="M63" s="18"/>
      <c r="N63" s="18"/>
      <c r="R63" s="18"/>
      <c r="U63" s="655" t="str">
        <f t="shared" si="3"/>
        <v>Jan/2009</v>
      </c>
      <c r="V63" s="51">
        <f aca="true" t="shared" si="5" ref="V63:V73">L30/1000</f>
        <v>187902.13026000003</v>
      </c>
      <c r="W63" s="51">
        <f t="shared" si="4"/>
        <v>30129.498699999996</v>
      </c>
    </row>
    <row r="64" spans="1:23" ht="12.75">
      <c r="A64" s="50"/>
      <c r="B64" s="50"/>
      <c r="C64" s="50"/>
      <c r="D64" s="18"/>
      <c r="E64" s="18"/>
      <c r="F64" s="18"/>
      <c r="G64" s="18"/>
      <c r="H64" s="18"/>
      <c r="I64" s="18"/>
      <c r="J64" s="18"/>
      <c r="K64" s="18"/>
      <c r="L64" s="18"/>
      <c r="M64" s="18"/>
      <c r="N64" s="18"/>
      <c r="R64" s="18"/>
      <c r="U64" s="655" t="str">
        <f t="shared" si="3"/>
        <v>Fev</v>
      </c>
      <c r="V64" s="51">
        <f t="shared" si="5"/>
        <v>202866.72921000002</v>
      </c>
      <c r="W64" s="51">
        <f t="shared" si="4"/>
        <v>33150.08514</v>
      </c>
    </row>
    <row r="65" spans="1:23" ht="12.75">
      <c r="A65" s="50"/>
      <c r="B65" s="50"/>
      <c r="C65" s="50"/>
      <c r="D65" s="18"/>
      <c r="E65" s="18"/>
      <c r="F65" s="18"/>
      <c r="G65" s="18"/>
      <c r="H65" s="18"/>
      <c r="I65" s="18"/>
      <c r="J65" s="18"/>
      <c r="K65" s="18"/>
      <c r="L65" s="18"/>
      <c r="M65" s="18"/>
      <c r="U65" s="655" t="str">
        <f t="shared" si="3"/>
        <v>Mar</v>
      </c>
      <c r="V65" s="51">
        <f t="shared" si="5"/>
        <v>260651.29955000003</v>
      </c>
      <c r="W65" s="51">
        <f t="shared" si="4"/>
        <v>46571.39904</v>
      </c>
    </row>
    <row r="66" spans="1:23" ht="12.75">
      <c r="A66" s="50"/>
      <c r="B66" s="50"/>
      <c r="C66" s="50"/>
      <c r="D66" s="18"/>
      <c r="E66" s="18"/>
      <c r="F66" s="18"/>
      <c r="G66" s="18"/>
      <c r="H66" s="18"/>
      <c r="I66" s="18"/>
      <c r="J66" s="18"/>
      <c r="K66" s="18"/>
      <c r="L66" s="18"/>
      <c r="M66" s="18"/>
      <c r="U66" s="655" t="str">
        <f t="shared" si="3"/>
        <v>Abr</v>
      </c>
      <c r="V66" s="51">
        <f t="shared" si="5"/>
        <v>234243.62903</v>
      </c>
      <c r="W66" s="51">
        <f t="shared" si="4"/>
        <v>43185.52915</v>
      </c>
    </row>
    <row r="67" spans="1:23" ht="12.75">
      <c r="A67" s="50"/>
      <c r="B67" s="50"/>
      <c r="C67" s="50"/>
      <c r="D67" s="18"/>
      <c r="E67" s="18"/>
      <c r="F67" s="18"/>
      <c r="G67" s="18"/>
      <c r="H67" s="18"/>
      <c r="I67" s="18"/>
      <c r="J67" s="18"/>
      <c r="K67" s="18"/>
      <c r="L67" s="18"/>
      <c r="M67" s="18"/>
      <c r="U67" s="655" t="str">
        <f t="shared" si="3"/>
        <v>Mai</v>
      </c>
      <c r="V67" s="51">
        <f t="shared" si="5"/>
        <v>224460.4964</v>
      </c>
      <c r="W67" s="51">
        <f t="shared" si="4"/>
        <v>43945.26307</v>
      </c>
    </row>
    <row r="68" spans="1:23" ht="12.75">
      <c r="A68" s="50"/>
      <c r="B68" s="50"/>
      <c r="C68" s="50"/>
      <c r="D68" s="18"/>
      <c r="E68" s="18"/>
      <c r="F68" s="18"/>
      <c r="G68" s="18"/>
      <c r="H68" s="18"/>
      <c r="I68" s="18"/>
      <c r="J68" s="18"/>
      <c r="K68" s="18"/>
      <c r="L68" s="18"/>
      <c r="M68" s="18"/>
      <c r="U68" s="655" t="str">
        <f t="shared" si="3"/>
        <v>Jun</v>
      </c>
      <c r="V68" s="51">
        <f t="shared" si="5"/>
        <v>230058.21823000003</v>
      </c>
      <c r="W68" s="51">
        <f t="shared" si="4"/>
        <v>44875.464790000005</v>
      </c>
    </row>
    <row r="69" spans="1:23" ht="12.75">
      <c r="A69" s="50"/>
      <c r="B69" s="50"/>
      <c r="C69" s="50"/>
      <c r="D69" s="18"/>
      <c r="E69" s="18"/>
      <c r="F69" s="18"/>
      <c r="G69" s="18"/>
      <c r="H69" s="18"/>
      <c r="I69" s="18"/>
      <c r="J69" s="18"/>
      <c r="K69" s="18"/>
      <c r="L69" s="18"/>
      <c r="M69" s="18"/>
      <c r="U69" s="655" t="str">
        <f t="shared" si="3"/>
        <v>Jul</v>
      </c>
      <c r="V69" s="51">
        <f t="shared" si="5"/>
        <v>222852.94699</v>
      </c>
      <c r="W69" s="51">
        <f t="shared" si="4"/>
        <v>46054.815950000004</v>
      </c>
    </row>
    <row r="70" spans="1:23" ht="12.75">
      <c r="A70" s="50"/>
      <c r="B70" s="50"/>
      <c r="C70" s="50"/>
      <c r="D70" s="18"/>
      <c r="E70" s="18"/>
      <c r="F70" s="18"/>
      <c r="G70" s="18"/>
      <c r="H70" s="18"/>
      <c r="I70" s="18"/>
      <c r="J70" s="18"/>
      <c r="K70" s="18"/>
      <c r="L70" s="18"/>
      <c r="M70" s="18"/>
      <c r="U70" s="655" t="str">
        <f t="shared" si="3"/>
        <v>Ago</v>
      </c>
      <c r="V70" s="51">
        <f t="shared" si="5"/>
        <v>236371.58925</v>
      </c>
      <c r="W70" s="51">
        <f t="shared" si="4"/>
        <v>46255.83064</v>
      </c>
    </row>
    <row r="71" spans="1:23" ht="12.75">
      <c r="A71" s="50"/>
      <c r="B71" s="50"/>
      <c r="C71" s="50"/>
      <c r="D71" s="18"/>
      <c r="E71" s="18"/>
      <c r="F71" s="18"/>
      <c r="G71" s="18"/>
      <c r="H71" s="18"/>
      <c r="I71" s="18"/>
      <c r="J71" s="18"/>
      <c r="K71" s="18"/>
      <c r="L71" s="18"/>
      <c r="M71" s="18"/>
      <c r="U71" s="655" t="str">
        <f t="shared" si="3"/>
        <v>Set</v>
      </c>
      <c r="V71" s="51">
        <f t="shared" si="5"/>
        <v>244125.83572</v>
      </c>
      <c r="W71" s="51">
        <f t="shared" si="4"/>
        <v>44688.67528999999</v>
      </c>
    </row>
    <row r="72" spans="1:23" ht="12.75">
      <c r="A72" s="50"/>
      <c r="B72" s="50"/>
      <c r="C72" s="50"/>
      <c r="D72" s="18"/>
      <c r="E72" s="18"/>
      <c r="F72" s="18"/>
      <c r="G72" s="18"/>
      <c r="H72" s="18"/>
      <c r="I72" s="18"/>
      <c r="J72" s="18"/>
      <c r="K72" s="18"/>
      <c r="L72" s="18"/>
      <c r="M72" s="18"/>
      <c r="U72" s="655" t="str">
        <f t="shared" si="3"/>
        <v>Out</v>
      </c>
      <c r="V72" s="51">
        <f t="shared" si="5"/>
        <v>225585.59048</v>
      </c>
      <c r="W72" s="51">
        <f t="shared" si="4"/>
        <v>43988.887630000005</v>
      </c>
    </row>
    <row r="73" spans="1:23" ht="12.75">
      <c r="A73" s="50"/>
      <c r="B73" s="50"/>
      <c r="C73" s="50"/>
      <c r="D73" s="18"/>
      <c r="E73" s="18"/>
      <c r="F73" s="18"/>
      <c r="G73" s="18"/>
      <c r="H73" s="18"/>
      <c r="I73" s="18"/>
      <c r="J73" s="18"/>
      <c r="K73" s="18"/>
      <c r="L73" s="18"/>
      <c r="M73" s="18"/>
      <c r="U73" s="655" t="str">
        <f t="shared" si="3"/>
        <v>Nov</v>
      </c>
      <c r="V73" s="51">
        <f t="shared" si="5"/>
        <v>228266.38137000005</v>
      </c>
      <c r="W73" s="51">
        <f t="shared" si="4"/>
        <v>42063.23892</v>
      </c>
    </row>
    <row r="74" spans="1:13" ht="12.75">
      <c r="A74" s="50"/>
      <c r="B74" s="50"/>
      <c r="C74" s="50"/>
      <c r="D74" s="18"/>
      <c r="E74" s="18"/>
      <c r="F74" s="18"/>
      <c r="G74" s="18"/>
      <c r="H74" s="18"/>
      <c r="I74" s="18"/>
      <c r="J74" s="18"/>
      <c r="K74" s="18"/>
      <c r="L74" s="18"/>
      <c r="M74" s="18"/>
    </row>
    <row r="75" spans="1:13" ht="12.75">
      <c r="A75" s="50"/>
      <c r="B75" s="50"/>
      <c r="C75" s="50"/>
      <c r="D75" s="18"/>
      <c r="E75" s="18"/>
      <c r="F75" s="18"/>
      <c r="G75" s="18"/>
      <c r="H75" s="18"/>
      <c r="I75" s="18"/>
      <c r="J75" s="18"/>
      <c r="K75" s="18"/>
      <c r="L75" s="18"/>
      <c r="M75" s="18"/>
    </row>
    <row r="76" spans="1:13" ht="12.75">
      <c r="A76" s="50"/>
      <c r="B76" s="50"/>
      <c r="C76" s="50"/>
      <c r="D76" s="18"/>
      <c r="E76" s="18"/>
      <c r="F76" s="18"/>
      <c r="G76" s="18"/>
      <c r="H76" s="18"/>
      <c r="I76" s="18"/>
      <c r="J76" s="18"/>
      <c r="K76" s="18"/>
      <c r="L76" s="18"/>
      <c r="M76" s="18"/>
    </row>
    <row r="77" spans="1:23" ht="12.75">
      <c r="A77" s="50"/>
      <c r="B77" s="50"/>
      <c r="C77" s="50"/>
      <c r="D77" s="18"/>
      <c r="E77" s="18"/>
      <c r="F77" s="18"/>
      <c r="G77" s="18"/>
      <c r="H77" s="18"/>
      <c r="I77" s="18"/>
      <c r="J77" s="18"/>
      <c r="K77" s="18"/>
      <c r="L77" s="18"/>
      <c r="M77" s="18"/>
      <c r="U77" s="655"/>
      <c r="V77" s="1039"/>
      <c r="W77" s="1039"/>
    </row>
    <row r="78" spans="1:23" ht="12.75">
      <c r="A78" s="50"/>
      <c r="B78" s="50"/>
      <c r="C78" s="50"/>
      <c r="D78" s="18"/>
      <c r="E78" s="18"/>
      <c r="F78" s="18"/>
      <c r="G78" s="18"/>
      <c r="H78" s="18"/>
      <c r="I78" s="18"/>
      <c r="J78" s="108"/>
      <c r="K78" s="18"/>
      <c r="L78" s="18"/>
      <c r="M78" s="18"/>
      <c r="N78" s="18"/>
      <c r="O78" s="18"/>
      <c r="P78" s="18"/>
      <c r="R78" s="18"/>
      <c r="U78" s="655"/>
      <c r="V78" s="1038"/>
      <c r="W78" s="592"/>
    </row>
    <row r="79" spans="1:23" ht="12.75">
      <c r="A79" s="50"/>
      <c r="B79" s="50"/>
      <c r="C79" s="50"/>
      <c r="D79" s="18"/>
      <c r="E79" s="18"/>
      <c r="F79" s="18"/>
      <c r="G79" s="18"/>
      <c r="H79" s="18"/>
      <c r="I79" s="18"/>
      <c r="J79" s="18"/>
      <c r="K79" s="18"/>
      <c r="L79" s="18"/>
      <c r="M79" s="18"/>
      <c r="N79" s="18"/>
      <c r="O79" s="18"/>
      <c r="P79" s="18"/>
      <c r="R79" s="18"/>
      <c r="U79" s="655"/>
      <c r="V79" s="1038"/>
      <c r="W79" s="592"/>
    </row>
    <row r="80" spans="1:23" ht="12.75">
      <c r="A80" s="50"/>
      <c r="B80" s="50"/>
      <c r="C80" s="50"/>
      <c r="D80" s="18"/>
      <c r="E80" s="18"/>
      <c r="F80" s="18"/>
      <c r="G80" s="18"/>
      <c r="H80" s="18"/>
      <c r="I80" s="18"/>
      <c r="J80" s="18"/>
      <c r="K80" s="18"/>
      <c r="L80" s="18"/>
      <c r="M80" s="18"/>
      <c r="N80" s="18"/>
      <c r="O80" s="18"/>
      <c r="P80" s="18"/>
      <c r="R80" s="18"/>
      <c r="U80" s="655"/>
      <c r="V80" s="1038"/>
      <c r="W80" s="592"/>
    </row>
    <row r="81" spans="1:23" ht="12.75">
      <c r="A81" s="50"/>
      <c r="B81" s="50"/>
      <c r="C81" s="50"/>
      <c r="D81" s="18"/>
      <c r="E81" s="18"/>
      <c r="F81" s="18"/>
      <c r="G81" s="18"/>
      <c r="H81" s="18"/>
      <c r="I81" s="18"/>
      <c r="J81" s="18"/>
      <c r="K81" s="18"/>
      <c r="L81" s="18"/>
      <c r="M81" s="18"/>
      <c r="N81" s="18"/>
      <c r="O81" s="18"/>
      <c r="P81" s="18"/>
      <c r="R81" s="18"/>
      <c r="U81" s="655"/>
      <c r="V81" s="1038"/>
      <c r="W81" s="592"/>
    </row>
    <row r="82" spans="1:23" ht="12.75">
      <c r="A82" s="50"/>
      <c r="B82" s="50"/>
      <c r="C82" s="50"/>
      <c r="D82" s="18"/>
      <c r="E82" s="18"/>
      <c r="F82" s="18"/>
      <c r="G82" s="18"/>
      <c r="H82" s="18"/>
      <c r="I82" s="18"/>
      <c r="J82" s="18"/>
      <c r="K82" s="18"/>
      <c r="L82" s="18"/>
      <c r="M82" s="18"/>
      <c r="N82" s="18"/>
      <c r="O82" s="18"/>
      <c r="P82" s="18"/>
      <c r="R82" s="18"/>
      <c r="U82" s="655"/>
      <c r="V82" s="1038"/>
      <c r="W82" s="592"/>
    </row>
    <row r="83" spans="1:23" ht="12.75">
      <c r="A83" s="50"/>
      <c r="B83" s="50"/>
      <c r="C83" s="50"/>
      <c r="D83" s="18"/>
      <c r="E83" s="18"/>
      <c r="F83" s="18"/>
      <c r="G83" s="18"/>
      <c r="H83" s="18"/>
      <c r="I83" s="18"/>
      <c r="J83" s="18"/>
      <c r="K83" s="18"/>
      <c r="L83" s="18"/>
      <c r="M83" s="18"/>
      <c r="N83" s="18"/>
      <c r="O83" s="18"/>
      <c r="P83" s="18"/>
      <c r="R83" s="18"/>
      <c r="U83" s="655"/>
      <c r="V83" s="1038"/>
      <c r="W83" s="592"/>
    </row>
    <row r="84" spans="1:23" ht="12.75">
      <c r="A84" s="50"/>
      <c r="B84" s="50"/>
      <c r="C84" s="50"/>
      <c r="D84" s="18"/>
      <c r="E84" s="18"/>
      <c r="F84" s="18"/>
      <c r="G84" s="18"/>
      <c r="H84" s="18"/>
      <c r="I84" s="18"/>
      <c r="J84" s="18"/>
      <c r="K84" s="18"/>
      <c r="L84" s="18"/>
      <c r="M84" s="18"/>
      <c r="N84" s="18"/>
      <c r="O84" s="18"/>
      <c r="P84" s="18"/>
      <c r="R84" s="18"/>
      <c r="U84" s="655"/>
      <c r="V84" s="1038"/>
      <c r="W84" s="592"/>
    </row>
    <row r="85" spans="1:23" ht="12.75">
      <c r="A85" s="50"/>
      <c r="B85" s="50"/>
      <c r="C85" s="50"/>
      <c r="D85" s="18"/>
      <c r="E85" s="18"/>
      <c r="F85" s="18"/>
      <c r="G85" s="18"/>
      <c r="H85" s="18"/>
      <c r="I85" s="18"/>
      <c r="J85" s="18"/>
      <c r="K85" s="18"/>
      <c r="L85" s="18"/>
      <c r="M85" s="18"/>
      <c r="N85" s="18"/>
      <c r="O85" s="18"/>
      <c r="P85" s="18"/>
      <c r="R85" s="18"/>
      <c r="U85" s="655"/>
      <c r="V85" s="1038"/>
      <c r="W85" s="592"/>
    </row>
    <row r="86" spans="1:23" ht="12.75" customHeight="1">
      <c r="A86" s="50"/>
      <c r="B86" s="50"/>
      <c r="C86" s="50"/>
      <c r="D86" s="18"/>
      <c r="E86" s="18"/>
      <c r="F86" s="18"/>
      <c r="G86" s="18"/>
      <c r="H86" s="18"/>
      <c r="I86" s="18"/>
      <c r="J86" s="18"/>
      <c r="K86" s="18"/>
      <c r="L86" s="18"/>
      <c r="M86" s="18"/>
      <c r="N86" s="18"/>
      <c r="O86" s="18"/>
      <c r="P86" s="18"/>
      <c r="R86" s="18"/>
      <c r="U86" s="655"/>
      <c r="V86" s="1038"/>
      <c r="W86" s="592"/>
    </row>
    <row r="87" spans="10:23" ht="12.75" customHeight="1">
      <c r="J87" s="611"/>
      <c r="U87" s="655"/>
      <c r="V87" s="1038"/>
      <c r="W87" s="592"/>
    </row>
    <row r="88" spans="11:23" ht="12.75" customHeight="1">
      <c r="K88" s="535"/>
      <c r="U88" s="655"/>
      <c r="V88" s="1038"/>
      <c r="W88" s="592"/>
    </row>
    <row r="89" spans="21:23" ht="12.75" customHeight="1">
      <c r="U89" s="655"/>
      <c r="V89" s="1038"/>
      <c r="W89" s="592"/>
    </row>
    <row r="90" ht="12.75" customHeight="1"/>
    <row r="91" ht="12.75" customHeight="1"/>
    <row r="92" ht="12.75" customHeight="1"/>
    <row r="93" spans="21:23" ht="12.75" customHeight="1">
      <c r="U93" s="655"/>
      <c r="V93" s="1039"/>
      <c r="W93" s="1039"/>
    </row>
    <row r="94" spans="21:23" ht="12.75" customHeight="1">
      <c r="U94" s="655"/>
      <c r="V94" s="1040"/>
      <c r="W94" s="592"/>
    </row>
    <row r="95" spans="21:23" ht="12.75" customHeight="1">
      <c r="U95" s="655"/>
      <c r="V95" s="1040"/>
      <c r="W95" s="592"/>
    </row>
    <row r="96" spans="21:23" ht="12.75" customHeight="1">
      <c r="U96" s="655"/>
      <c r="V96" s="1040"/>
      <c r="W96" s="592"/>
    </row>
    <row r="97" spans="21:23" ht="12.75" customHeight="1">
      <c r="U97" s="655"/>
      <c r="V97" s="1040"/>
      <c r="W97" s="592"/>
    </row>
    <row r="98" spans="21:23" ht="12.75" customHeight="1">
      <c r="U98" s="655"/>
      <c r="V98" s="1040"/>
      <c r="W98" s="592"/>
    </row>
    <row r="99" spans="21:23" ht="12.75" customHeight="1">
      <c r="U99" s="655"/>
      <c r="V99" s="1040"/>
      <c r="W99" s="592"/>
    </row>
    <row r="100" spans="21:23" ht="12.75" customHeight="1">
      <c r="U100" s="655"/>
      <c r="V100" s="1040"/>
      <c r="W100" s="592"/>
    </row>
    <row r="101" spans="21:23" ht="12.75" customHeight="1">
      <c r="U101" s="655"/>
      <c r="V101" s="1040"/>
      <c r="W101" s="592"/>
    </row>
    <row r="102" spans="21:23" ht="12.75" customHeight="1">
      <c r="U102" s="655"/>
      <c r="V102" s="1040"/>
      <c r="W102" s="592"/>
    </row>
    <row r="103" spans="21:23" ht="12.75" customHeight="1">
      <c r="U103" s="655"/>
      <c r="V103" s="1040"/>
      <c r="W103" s="592"/>
    </row>
    <row r="104" spans="21:23" ht="12.75" customHeight="1">
      <c r="U104" s="655"/>
      <c r="V104" s="1040"/>
      <c r="W104" s="592"/>
    </row>
    <row r="105" spans="21:23" ht="12.75" customHeight="1">
      <c r="U105" s="655"/>
      <c r="V105" s="1040"/>
      <c r="W105" s="592"/>
    </row>
    <row r="106" ht="12.75" customHeight="1"/>
    <row r="107" ht="12.75" customHeight="1"/>
    <row r="108" ht="12.75" customHeight="1"/>
    <row r="109" ht="12.75" customHeight="1"/>
    <row r="110" ht="12.75" customHeight="1"/>
    <row r="111" ht="12.75" customHeight="1"/>
  </sheetData>
  <mergeCells count="8">
    <mergeCell ref="C3:J3"/>
    <mergeCell ref="S5:S7"/>
    <mergeCell ref="A5:C7"/>
    <mergeCell ref="E6:E7"/>
    <mergeCell ref="J6:J7"/>
    <mergeCell ref="F6:F7"/>
    <mergeCell ref="K6:K7"/>
    <mergeCell ref="O6:O7"/>
  </mergeCells>
  <printOptions/>
  <pageMargins left="0.5905511811023623" right="0.5905511811023623" top="0.3937007874015748" bottom="0.5905511811023623" header="0.31496062992125984" footer="0.31496062992125984"/>
  <pageSetup fitToHeight="2" horizontalDpi="1200" verticalDpi="1200" orientation="landscape" paperSize="9" scale="95" r:id="rId2"/>
  <drawing r:id="rId1"/>
</worksheet>
</file>

<file path=xl/worksheets/sheet4.xml><?xml version="1.0" encoding="utf-8"?>
<worksheet xmlns="http://schemas.openxmlformats.org/spreadsheetml/2006/main" xmlns:r="http://schemas.openxmlformats.org/officeDocument/2006/relationships">
  <sheetPr codeName="Plan2">
    <pageSetUpPr fitToPage="1"/>
  </sheetPr>
  <dimension ref="A1:AE84"/>
  <sheetViews>
    <sheetView showGridLines="0" workbookViewId="0" topLeftCell="O42">
      <selection activeCell="Z51" sqref="Z51"/>
    </sheetView>
  </sheetViews>
  <sheetFormatPr defaultColWidth="9.140625" defaultRowHeight="12.75"/>
  <cols>
    <col min="1" max="1" width="5.7109375" style="65" customWidth="1"/>
    <col min="2" max="2" width="0.85546875" style="65" customWidth="1"/>
    <col min="3" max="3" width="21.57421875" style="65" customWidth="1"/>
    <col min="4" max="4" width="0.85546875" style="65" customWidth="1"/>
    <col min="5" max="5" width="6.8515625" style="65" customWidth="1"/>
    <col min="6" max="6" width="5.8515625" style="65" customWidth="1"/>
    <col min="7" max="7" width="5.7109375" style="65" customWidth="1"/>
    <col min="8" max="8" width="5.8515625" style="65" customWidth="1"/>
    <col min="9" max="9" width="8.421875" style="65" customWidth="1"/>
    <col min="10" max="11" width="6.8515625" style="65" customWidth="1"/>
    <col min="12" max="12" width="0.85546875" style="65" customWidth="1"/>
    <col min="13" max="13" width="9.7109375" style="65" customWidth="1"/>
    <col min="14" max="16" width="5.8515625" style="65" customWidth="1"/>
    <col min="17" max="17" width="8.28125" style="65" customWidth="1"/>
    <col min="18" max="18" width="9.28125" style="65" customWidth="1"/>
    <col min="19" max="19" width="8.7109375" style="65" customWidth="1"/>
    <col min="20" max="20" width="0.85546875" style="65" customWidth="1"/>
    <col min="21" max="23" width="6.7109375" style="65" customWidth="1"/>
    <col min="24" max="24" width="8.8515625" style="66" customWidth="1"/>
    <col min="25" max="25" width="25.421875" style="66" customWidth="1"/>
    <col min="26" max="26" width="10.57421875" style="66" customWidth="1"/>
    <col min="27" max="29" width="8.8515625" style="66" customWidth="1"/>
    <col min="30" max="30" width="11.421875" style="66" customWidth="1"/>
    <col min="31" max="16384" width="8.8515625" style="66" customWidth="1"/>
  </cols>
  <sheetData>
    <row r="1" spans="1:23" s="18" customFormat="1" ht="16.5" customHeight="1">
      <c r="A1" s="64" t="str">
        <f>'01'!A1</f>
        <v>Boletim Estatístico da Previdência Social - Vol. 14 Nº 11</v>
      </c>
      <c r="B1" s="64"/>
      <c r="C1" s="64"/>
      <c r="D1" s="45"/>
      <c r="E1" s="45"/>
      <c r="F1" s="45"/>
      <c r="G1" s="45"/>
      <c r="H1" s="45"/>
      <c r="I1" s="45"/>
      <c r="J1" s="45"/>
      <c r="K1" s="45"/>
      <c r="L1" s="45"/>
      <c r="M1" s="45"/>
      <c r="N1" s="45"/>
      <c r="O1" s="45"/>
      <c r="P1" s="45"/>
      <c r="Q1" s="45"/>
      <c r="R1" s="45"/>
      <c r="S1" s="45"/>
      <c r="T1" s="45"/>
      <c r="W1" s="165" t="str">
        <f>'01'!L1</f>
        <v>Novembro/2009</v>
      </c>
    </row>
    <row r="2" spans="4:23" ht="9" customHeight="1">
      <c r="D2" s="67"/>
      <c r="E2" s="1"/>
      <c r="F2" s="1"/>
      <c r="G2" s="1"/>
      <c r="H2" s="1"/>
      <c r="I2" s="1"/>
      <c r="J2" s="1"/>
      <c r="K2" s="2"/>
      <c r="L2" s="67"/>
      <c r="M2" s="2"/>
      <c r="N2" s="66"/>
      <c r="O2" s="66"/>
      <c r="P2" s="66"/>
      <c r="Q2" s="2"/>
      <c r="R2" s="66"/>
      <c r="S2" s="2"/>
      <c r="T2" s="67"/>
      <c r="U2" s="66"/>
      <c r="V2" s="66"/>
      <c r="W2" s="66"/>
    </row>
    <row r="3" spans="1:20" ht="18" customHeight="1">
      <c r="A3" s="919" t="s">
        <v>47</v>
      </c>
      <c r="B3" s="171"/>
      <c r="C3" s="1153" t="s">
        <v>231</v>
      </c>
      <c r="D3" s="1154"/>
      <c r="E3" s="1154"/>
      <c r="F3" s="1154"/>
      <c r="G3" s="1154"/>
      <c r="H3" s="1154"/>
      <c r="I3" s="1154"/>
      <c r="J3" s="1154"/>
      <c r="K3" s="1155"/>
      <c r="L3"/>
      <c r="M3"/>
      <c r="N3" s="177"/>
      <c r="O3" s="78"/>
      <c r="P3" s="69"/>
      <c r="Q3" s="76"/>
      <c r="R3" s="178"/>
      <c r="S3" s="172" t="s">
        <v>230</v>
      </c>
      <c r="T3" s="69"/>
    </row>
    <row r="4" spans="4:23" ht="9" customHeight="1">
      <c r="D4" s="69"/>
      <c r="E4" s="1"/>
      <c r="F4" s="1"/>
      <c r="G4" s="1"/>
      <c r="H4" s="1"/>
      <c r="I4" s="69"/>
      <c r="J4" s="69"/>
      <c r="K4" s="69"/>
      <c r="L4" s="69"/>
      <c r="M4" s="69"/>
      <c r="N4" s="69"/>
      <c r="O4" s="69"/>
      <c r="P4" s="69"/>
      <c r="R4" s="2"/>
      <c r="S4" s="2"/>
      <c r="T4" s="69"/>
      <c r="U4" s="66"/>
      <c r="V4" s="66"/>
      <c r="W4" s="66"/>
    </row>
    <row r="5" spans="1:23" s="94" customFormat="1" ht="15" customHeight="1">
      <c r="A5" s="1138" t="s">
        <v>211</v>
      </c>
      <c r="B5" s="1139"/>
      <c r="C5" s="1140"/>
      <c r="D5" s="573"/>
      <c r="E5" s="901" t="s">
        <v>108</v>
      </c>
      <c r="F5" s="902"/>
      <c r="G5" s="902"/>
      <c r="H5" s="902"/>
      <c r="I5" s="902"/>
      <c r="J5" s="902"/>
      <c r="K5" s="903"/>
      <c r="L5" s="573"/>
      <c r="M5" s="901" t="s">
        <v>109</v>
      </c>
      <c r="N5" s="902"/>
      <c r="O5" s="902"/>
      <c r="P5" s="902"/>
      <c r="Q5" s="902"/>
      <c r="R5" s="902"/>
      <c r="S5" s="920"/>
      <c r="T5" s="573"/>
      <c r="U5" s="901" t="s">
        <v>146</v>
      </c>
      <c r="V5" s="902"/>
      <c r="W5" s="903"/>
    </row>
    <row r="6" spans="1:23" s="94" customFormat="1" ht="25.5" customHeight="1">
      <c r="A6" s="1141"/>
      <c r="B6" s="1142"/>
      <c r="C6" s="1143"/>
      <c r="D6" s="573"/>
      <c r="E6" s="1147" t="s">
        <v>129</v>
      </c>
      <c r="F6" s="1149" t="s">
        <v>215</v>
      </c>
      <c r="G6" s="1149" t="s">
        <v>212</v>
      </c>
      <c r="H6" s="1149" t="s">
        <v>213</v>
      </c>
      <c r="I6" s="1149" t="s">
        <v>214</v>
      </c>
      <c r="J6" s="904" t="s">
        <v>37</v>
      </c>
      <c r="K6" s="905"/>
      <c r="L6" s="573"/>
      <c r="M6" s="1147" t="s">
        <v>129</v>
      </c>
      <c r="N6" s="1149" t="s">
        <v>215</v>
      </c>
      <c r="O6" s="1149" t="s">
        <v>212</v>
      </c>
      <c r="P6" s="1149" t="s">
        <v>213</v>
      </c>
      <c r="Q6" s="1149" t="s">
        <v>214</v>
      </c>
      <c r="R6" s="904" t="s">
        <v>37</v>
      </c>
      <c r="S6" s="905"/>
      <c r="T6" s="573"/>
      <c r="U6" s="1151" t="s">
        <v>129</v>
      </c>
      <c r="V6" s="904" t="s">
        <v>37</v>
      </c>
      <c r="W6" s="905"/>
    </row>
    <row r="7" spans="1:23" s="94" customFormat="1" ht="39.75" customHeight="1">
      <c r="A7" s="1144"/>
      <c r="B7" s="1145"/>
      <c r="C7" s="1146"/>
      <c r="D7" s="573"/>
      <c r="E7" s="1148"/>
      <c r="F7" s="1150"/>
      <c r="G7" s="1150"/>
      <c r="H7" s="1150"/>
      <c r="I7" s="1150"/>
      <c r="J7" s="907" t="s">
        <v>38</v>
      </c>
      <c r="K7" s="906" t="s">
        <v>39</v>
      </c>
      <c r="L7" s="573"/>
      <c r="M7" s="1148"/>
      <c r="N7" s="1150"/>
      <c r="O7" s="1150"/>
      <c r="P7" s="1150"/>
      <c r="Q7" s="1150"/>
      <c r="R7" s="907" t="s">
        <v>38</v>
      </c>
      <c r="S7" s="906" t="s">
        <v>39</v>
      </c>
      <c r="T7" s="573"/>
      <c r="U7" s="1152"/>
      <c r="V7" s="907" t="s">
        <v>38</v>
      </c>
      <c r="W7" s="906" t="s">
        <v>39</v>
      </c>
    </row>
    <row r="8" spans="1:23" ht="6" customHeight="1">
      <c r="A8" s="9"/>
      <c r="B8" s="9"/>
      <c r="C8" s="9"/>
      <c r="D8" s="9"/>
      <c r="E8" s="3"/>
      <c r="F8" s="3"/>
      <c r="G8" s="3"/>
      <c r="H8" s="3"/>
      <c r="I8" s="3"/>
      <c r="J8" s="3"/>
      <c r="K8" s="3"/>
      <c r="L8" s="29"/>
      <c r="M8" s="66"/>
      <c r="N8" s="10"/>
      <c r="O8" s="10"/>
      <c r="P8" s="10"/>
      <c r="Q8" s="10"/>
      <c r="R8" s="10"/>
      <c r="S8" s="10"/>
      <c r="T8" s="9"/>
      <c r="U8" s="67"/>
      <c r="V8" s="67"/>
      <c r="W8" s="67"/>
    </row>
    <row r="9" spans="1:23" s="94" customFormat="1" ht="12" customHeight="1">
      <c r="A9" s="242" t="s">
        <v>48</v>
      </c>
      <c r="B9" s="243"/>
      <c r="C9" s="261"/>
      <c r="D9" s="138"/>
      <c r="E9" s="717">
        <v>377265</v>
      </c>
      <c r="F9" s="711">
        <v>100</v>
      </c>
      <c r="G9" s="711"/>
      <c r="H9" s="711"/>
      <c r="I9" s="711">
        <v>-0.4572583496482818</v>
      </c>
      <c r="J9" s="720">
        <v>286915</v>
      </c>
      <c r="K9" s="721">
        <v>90350</v>
      </c>
      <c r="L9" s="138"/>
      <c r="M9" s="717">
        <v>270329620.29</v>
      </c>
      <c r="N9" s="711">
        <v>100</v>
      </c>
      <c r="O9" s="711"/>
      <c r="P9" s="711"/>
      <c r="Q9" s="711">
        <v>0.28012376590482724</v>
      </c>
      <c r="R9" s="720">
        <v>228266381.37000003</v>
      </c>
      <c r="S9" s="721">
        <v>42063238.92</v>
      </c>
      <c r="T9" s="138"/>
      <c r="U9" s="739">
        <v>716.5510192835276</v>
      </c>
      <c r="V9" s="711">
        <v>795.5888725580749</v>
      </c>
      <c r="W9" s="740">
        <v>465.558814831212</v>
      </c>
    </row>
    <row r="10" spans="1:23" s="94" customFormat="1" ht="12" customHeight="1">
      <c r="A10" s="245" t="s">
        <v>293</v>
      </c>
      <c r="B10" s="116"/>
      <c r="C10" s="262"/>
      <c r="D10" s="138"/>
      <c r="E10" s="727">
        <v>340372</v>
      </c>
      <c r="F10" s="712">
        <v>90.22093223596146</v>
      </c>
      <c r="G10" s="712">
        <v>100</v>
      </c>
      <c r="H10" s="712"/>
      <c r="I10" s="712">
        <v>0.06526532412172159</v>
      </c>
      <c r="J10" s="731">
        <v>250022</v>
      </c>
      <c r="K10" s="732">
        <v>90350</v>
      </c>
      <c r="L10" s="138"/>
      <c r="M10" s="727">
        <v>253012785.20000005</v>
      </c>
      <c r="N10" s="712">
        <v>93.59417770371479</v>
      </c>
      <c r="O10" s="712">
        <v>100</v>
      </c>
      <c r="P10" s="712"/>
      <c r="Q10" s="712">
        <v>0.6634790308889915</v>
      </c>
      <c r="R10" s="731">
        <v>210949546.28000003</v>
      </c>
      <c r="S10" s="732">
        <v>42063238.92</v>
      </c>
      <c r="T10" s="138"/>
      <c r="U10" s="741">
        <v>743.3419470461731</v>
      </c>
      <c r="V10" s="712">
        <v>843.7239374135078</v>
      </c>
      <c r="W10" s="742">
        <v>465.558814831212</v>
      </c>
    </row>
    <row r="11" spans="1:23" s="94" customFormat="1" ht="12" customHeight="1">
      <c r="A11" s="263" t="s">
        <v>128</v>
      </c>
      <c r="B11" s="116"/>
      <c r="C11" s="262"/>
      <c r="D11" s="138"/>
      <c r="E11" s="727">
        <v>311553</v>
      </c>
      <c r="F11" s="712">
        <v>82.58200469166236</v>
      </c>
      <c r="G11" s="712">
        <v>91.53308732798232</v>
      </c>
      <c r="H11" s="712">
        <v>100</v>
      </c>
      <c r="I11" s="712">
        <v>-0.5023536850980115</v>
      </c>
      <c r="J11" s="731">
        <v>223467</v>
      </c>
      <c r="K11" s="732">
        <v>88086</v>
      </c>
      <c r="L11" s="138"/>
      <c r="M11" s="727">
        <v>229179273.03000003</v>
      </c>
      <c r="N11" s="712">
        <v>84.7777142527499</v>
      </c>
      <c r="O11" s="712">
        <v>90.58011548659083</v>
      </c>
      <c r="P11" s="712">
        <v>100</v>
      </c>
      <c r="Q11" s="712">
        <v>0.07809964124516622</v>
      </c>
      <c r="R11" s="731">
        <v>188156030.78000003</v>
      </c>
      <c r="S11" s="732">
        <v>41023242.25</v>
      </c>
      <c r="T11" s="138"/>
      <c r="U11" s="741">
        <v>735.602844556143</v>
      </c>
      <c r="V11" s="712">
        <v>841.9857553016778</v>
      </c>
      <c r="W11" s="742">
        <v>465.718073814227</v>
      </c>
    </row>
    <row r="12" spans="1:23" s="94" customFormat="1" ht="12" customHeight="1">
      <c r="A12" s="264" t="s">
        <v>149</v>
      </c>
      <c r="B12" s="6"/>
      <c r="C12" s="265"/>
      <c r="D12" s="14"/>
      <c r="E12" s="718">
        <v>85851</v>
      </c>
      <c r="F12" s="713">
        <v>22.756152836865333</v>
      </c>
      <c r="G12" s="713">
        <v>25.222697519184894</v>
      </c>
      <c r="H12" s="713">
        <v>27.555825172603054</v>
      </c>
      <c r="I12" s="713">
        <v>-5.816594078088489</v>
      </c>
      <c r="J12" s="722">
        <v>53930</v>
      </c>
      <c r="K12" s="723">
        <v>31921</v>
      </c>
      <c r="L12" s="14"/>
      <c r="M12" s="718">
        <v>65604990.900000006</v>
      </c>
      <c r="N12" s="713">
        <v>24.268517386152986</v>
      </c>
      <c r="O12" s="713">
        <v>25.929516110476776</v>
      </c>
      <c r="P12" s="713">
        <v>28.62605768516081</v>
      </c>
      <c r="Q12" s="713">
        <v>-5.133452886205204</v>
      </c>
      <c r="R12" s="722">
        <v>50714981.18000001</v>
      </c>
      <c r="S12" s="723">
        <v>14890009.72</v>
      </c>
      <c r="T12" s="14"/>
      <c r="U12" s="743">
        <v>764.1727050354685</v>
      </c>
      <c r="V12" s="713">
        <v>940.3853361765252</v>
      </c>
      <c r="W12" s="744">
        <v>466.46438770715207</v>
      </c>
    </row>
    <row r="13" spans="1:23" s="94" customFormat="1" ht="12" customHeight="1">
      <c r="A13" s="232" t="s">
        <v>187</v>
      </c>
      <c r="B13" s="6"/>
      <c r="C13" s="265"/>
      <c r="D13" s="14"/>
      <c r="E13" s="718">
        <v>48113</v>
      </c>
      <c r="F13" s="713">
        <v>12.753104581660107</v>
      </c>
      <c r="G13" s="713">
        <v>14.135416544251584</v>
      </c>
      <c r="H13" s="713">
        <v>15.442958340956434</v>
      </c>
      <c r="I13" s="713">
        <v>-7.103413654618473</v>
      </c>
      <c r="J13" s="722">
        <v>18152</v>
      </c>
      <c r="K13" s="723">
        <v>29961</v>
      </c>
      <c r="L13" s="14"/>
      <c r="M13" s="718">
        <v>26140686.42</v>
      </c>
      <c r="N13" s="713">
        <v>9.669930506304562</v>
      </c>
      <c r="O13" s="713">
        <v>10.331765013114442</v>
      </c>
      <c r="P13" s="713">
        <v>11.406217531974688</v>
      </c>
      <c r="Q13" s="713">
        <v>-7.07937931431617</v>
      </c>
      <c r="R13" s="722">
        <v>12175572.32</v>
      </c>
      <c r="S13" s="723">
        <v>13965114.1</v>
      </c>
      <c r="T13" s="14"/>
      <c r="U13" s="743">
        <v>543.3185712801114</v>
      </c>
      <c r="V13" s="713">
        <v>670.7565182899956</v>
      </c>
      <c r="W13" s="744">
        <v>466.1097460031374</v>
      </c>
    </row>
    <row r="14" spans="1:23" s="94" customFormat="1" ht="12" customHeight="1">
      <c r="A14" s="232" t="s">
        <v>188</v>
      </c>
      <c r="B14" s="6"/>
      <c r="C14" s="265"/>
      <c r="D14" s="14"/>
      <c r="E14" s="718">
        <v>15903</v>
      </c>
      <c r="F14" s="713">
        <v>4.215339350324043</v>
      </c>
      <c r="G14" s="713">
        <v>4.672240959890943</v>
      </c>
      <c r="H14" s="713">
        <v>5.1044284600052</v>
      </c>
      <c r="I14" s="713">
        <v>3.2662337662337615</v>
      </c>
      <c r="J14" s="722">
        <v>14078</v>
      </c>
      <c r="K14" s="723">
        <v>1825</v>
      </c>
      <c r="L14" s="14"/>
      <c r="M14" s="718">
        <v>13265271.42</v>
      </c>
      <c r="N14" s="713">
        <v>4.907072856377887</v>
      </c>
      <c r="O14" s="713">
        <v>5.242925336565165</v>
      </c>
      <c r="P14" s="713">
        <v>5.788163669697805</v>
      </c>
      <c r="Q14" s="713">
        <v>4.034859467822782</v>
      </c>
      <c r="R14" s="722">
        <v>12413877.35</v>
      </c>
      <c r="S14" s="723">
        <v>851394.07</v>
      </c>
      <c r="T14" s="14"/>
      <c r="U14" s="743">
        <v>834.1364157706093</v>
      </c>
      <c r="V14" s="713">
        <v>881.7926800681914</v>
      </c>
      <c r="W14" s="744">
        <v>466.51729863013696</v>
      </c>
    </row>
    <row r="15" spans="1:23" s="94" customFormat="1" ht="12" customHeight="1">
      <c r="A15" s="232" t="s">
        <v>207</v>
      </c>
      <c r="B15" s="6"/>
      <c r="C15" s="265"/>
      <c r="D15" s="14"/>
      <c r="E15" s="718">
        <v>21835</v>
      </c>
      <c r="F15" s="713">
        <v>5.7877089048811845</v>
      </c>
      <c r="G15" s="713">
        <v>6.415040015042366</v>
      </c>
      <c r="H15" s="713">
        <v>7.008438371641422</v>
      </c>
      <c r="I15" s="713">
        <v>-8.87275155460957</v>
      </c>
      <c r="J15" s="722">
        <v>21700</v>
      </c>
      <c r="K15" s="723">
        <v>135</v>
      </c>
      <c r="L15" s="14"/>
      <c r="M15" s="718">
        <v>26199033.060000002</v>
      </c>
      <c r="N15" s="713">
        <v>9.691514023470535</v>
      </c>
      <c r="O15" s="713">
        <v>10.354825760797166</v>
      </c>
      <c r="P15" s="713">
        <v>11.431676483488319</v>
      </c>
      <c r="Q15" s="713">
        <v>-7.33209520458119</v>
      </c>
      <c r="R15" s="722">
        <v>26125531.51</v>
      </c>
      <c r="S15" s="723">
        <v>73501.55</v>
      </c>
      <c r="T15" s="14"/>
      <c r="U15" s="743">
        <v>1199.8641199908404</v>
      </c>
      <c r="V15" s="713">
        <v>1203.9415442396314</v>
      </c>
      <c r="W15" s="744">
        <v>544.455925925926</v>
      </c>
    </row>
    <row r="16" spans="1:23" s="94" customFormat="1" ht="12" customHeight="1">
      <c r="A16" s="264" t="s">
        <v>178</v>
      </c>
      <c r="B16" s="6"/>
      <c r="C16" s="265"/>
      <c r="D16" s="14"/>
      <c r="E16" s="718">
        <v>31060</v>
      </c>
      <c r="F16" s="713">
        <v>8.232939710813355</v>
      </c>
      <c r="G16" s="713">
        <v>9.125309954990422</v>
      </c>
      <c r="H16" s="713">
        <v>9.96941130401569</v>
      </c>
      <c r="I16" s="713">
        <v>-5.509415594292843</v>
      </c>
      <c r="J16" s="722">
        <v>20607</v>
      </c>
      <c r="K16" s="723">
        <v>10453</v>
      </c>
      <c r="L16" s="14"/>
      <c r="M16" s="718">
        <v>23111594.62</v>
      </c>
      <c r="N16" s="713">
        <v>8.549412600515883</v>
      </c>
      <c r="O16" s="713">
        <v>9.134556027171072</v>
      </c>
      <c r="P16" s="713">
        <v>10.084504726120954</v>
      </c>
      <c r="Q16" s="713">
        <v>-5.975003432814718</v>
      </c>
      <c r="R16" s="722">
        <v>18222109.26</v>
      </c>
      <c r="S16" s="723">
        <v>4889485.36</v>
      </c>
      <c r="T16" s="14"/>
      <c r="U16" s="743">
        <v>744.0951262073406</v>
      </c>
      <c r="V16" s="713">
        <v>884.2679312854856</v>
      </c>
      <c r="W16" s="744">
        <v>467.7590509901464</v>
      </c>
    </row>
    <row r="17" spans="1:23" s="94" customFormat="1" ht="12" customHeight="1">
      <c r="A17" s="264" t="s">
        <v>584</v>
      </c>
      <c r="B17" s="6"/>
      <c r="C17" s="265"/>
      <c r="D17" s="14"/>
      <c r="E17" s="718">
        <v>148421</v>
      </c>
      <c r="F17" s="713">
        <v>39.34131181000093</v>
      </c>
      <c r="G17" s="713">
        <v>43.6055257189193</v>
      </c>
      <c r="H17" s="713">
        <v>47.639085484652696</v>
      </c>
      <c r="I17" s="713">
        <v>6.533207961584564</v>
      </c>
      <c r="J17" s="722">
        <v>131915</v>
      </c>
      <c r="K17" s="723">
        <v>16506</v>
      </c>
      <c r="L17" s="14"/>
      <c r="M17" s="718">
        <v>116585590.14</v>
      </c>
      <c r="N17" s="713">
        <v>43.12719783164387</v>
      </c>
      <c r="O17" s="713">
        <v>46.07893235428483</v>
      </c>
      <c r="P17" s="713">
        <v>50.87091367321804</v>
      </c>
      <c r="Q17" s="713">
        <v>6.529370566643777</v>
      </c>
      <c r="R17" s="722">
        <v>108926119.95</v>
      </c>
      <c r="S17" s="723">
        <v>7659470.19</v>
      </c>
      <c r="T17" s="14"/>
      <c r="U17" s="743">
        <v>785.5060277184496</v>
      </c>
      <c r="V17" s="713">
        <v>825.7295982261305</v>
      </c>
      <c r="W17" s="744">
        <v>464.0415721555798</v>
      </c>
    </row>
    <row r="18" spans="1:23" s="94" customFormat="1" ht="12" customHeight="1">
      <c r="A18" s="232" t="s">
        <v>581</v>
      </c>
      <c r="B18" s="6"/>
      <c r="C18" s="265"/>
      <c r="D18" s="14"/>
      <c r="E18" s="718">
        <v>146635</v>
      </c>
      <c r="F18" s="713">
        <v>38.86790452334566</v>
      </c>
      <c r="G18" s="713">
        <v>43.080805706697376</v>
      </c>
      <c r="H18" s="713">
        <v>47.065828286038006</v>
      </c>
      <c r="I18" s="713">
        <v>6.6064210312036575</v>
      </c>
      <c r="J18" s="722">
        <v>130316</v>
      </c>
      <c r="K18" s="723">
        <v>16319</v>
      </c>
      <c r="L18" s="14"/>
      <c r="M18" s="718">
        <v>115578569.51</v>
      </c>
      <c r="N18" s="713">
        <v>42.754682001184854</v>
      </c>
      <c r="O18" s="713">
        <v>45.68092059799987</v>
      </c>
      <c r="P18" s="713">
        <v>50.43151066059563</v>
      </c>
      <c r="Q18" s="713">
        <v>6.632826567890593</v>
      </c>
      <c r="R18" s="722">
        <v>107989457.97</v>
      </c>
      <c r="S18" s="723">
        <v>7589111.54</v>
      </c>
      <c r="T18" s="14"/>
      <c r="U18" s="743">
        <v>788.2058820199816</v>
      </c>
      <c r="V18" s="713">
        <v>828.6738233985083</v>
      </c>
      <c r="W18" s="744">
        <v>465.04758502359215</v>
      </c>
    </row>
    <row r="19" spans="1:23" s="94" customFormat="1" ht="12" customHeight="1">
      <c r="A19" s="232" t="s">
        <v>582</v>
      </c>
      <c r="B19" s="6"/>
      <c r="C19" s="265"/>
      <c r="D19" s="14"/>
      <c r="E19" s="718">
        <v>387</v>
      </c>
      <c r="F19" s="713">
        <v>0.10258041429764223</v>
      </c>
      <c r="G19" s="713">
        <v>0.11369912918806482</v>
      </c>
      <c r="H19" s="713">
        <v>0.12421642545570097</v>
      </c>
      <c r="I19" s="713">
        <v>16.216216216216207</v>
      </c>
      <c r="J19" s="722">
        <v>304</v>
      </c>
      <c r="K19" s="723">
        <v>83</v>
      </c>
      <c r="L19" s="14"/>
      <c r="M19" s="718">
        <v>179722.73</v>
      </c>
      <c r="N19" s="713">
        <v>0.06648281080230861</v>
      </c>
      <c r="O19" s="713">
        <v>0.07103306256161475</v>
      </c>
      <c r="P19" s="713">
        <v>0.0784201501400495</v>
      </c>
      <c r="Q19" s="713">
        <v>13.20455094026629</v>
      </c>
      <c r="R19" s="722">
        <v>159863.06</v>
      </c>
      <c r="S19" s="723">
        <v>19859.67</v>
      </c>
      <c r="T19" s="14"/>
      <c r="U19" s="743">
        <v>464.39981912144697</v>
      </c>
      <c r="V19" s="713">
        <v>525.8653289473684</v>
      </c>
      <c r="W19" s="744">
        <v>239.27313253012045</v>
      </c>
    </row>
    <row r="20" spans="1:23" s="94" customFormat="1" ht="12" customHeight="1">
      <c r="A20" s="232" t="s">
        <v>583</v>
      </c>
      <c r="B20" s="6"/>
      <c r="C20" s="265"/>
      <c r="D20" s="14"/>
      <c r="E20" s="718">
        <v>1399</v>
      </c>
      <c r="F20" s="713">
        <v>0.3708268723576266</v>
      </c>
      <c r="G20" s="713">
        <v>0.4110208830338571</v>
      </c>
      <c r="H20" s="713">
        <v>0.44904077315898094</v>
      </c>
      <c r="I20" s="713">
        <v>-2.712100139082063</v>
      </c>
      <c r="J20" s="722">
        <v>1295</v>
      </c>
      <c r="K20" s="723">
        <v>104</v>
      </c>
      <c r="L20" s="14"/>
      <c r="M20" s="718">
        <v>827297.9</v>
      </c>
      <c r="N20" s="713">
        <v>0.3060330196567081</v>
      </c>
      <c r="O20" s="713">
        <v>0.32697869372333993</v>
      </c>
      <c r="P20" s="713">
        <v>0.36098286248237865</v>
      </c>
      <c r="Q20" s="713">
        <v>-7.232962148743461</v>
      </c>
      <c r="R20" s="722">
        <v>776798.92</v>
      </c>
      <c r="S20" s="723">
        <v>50498.98</v>
      </c>
      <c r="T20" s="14"/>
      <c r="U20" s="743">
        <v>591.3494639027878</v>
      </c>
      <c r="V20" s="713">
        <v>599.8447258687258</v>
      </c>
      <c r="W20" s="744">
        <v>485.5671153846154</v>
      </c>
    </row>
    <row r="21" spans="1:23" s="94" customFormat="1" ht="12" customHeight="1">
      <c r="A21" s="264" t="s">
        <v>189</v>
      </c>
      <c r="B21" s="6"/>
      <c r="C21" s="265"/>
      <c r="D21" s="14"/>
      <c r="E21" s="718">
        <v>46221</v>
      </c>
      <c r="F21" s="713">
        <v>12.251600333982744</v>
      </c>
      <c r="G21" s="713">
        <v>13.579554134887712</v>
      </c>
      <c r="H21" s="713">
        <v>14.835678038728565</v>
      </c>
      <c r="I21" s="713">
        <v>-7.155052929714967</v>
      </c>
      <c r="J21" s="722">
        <v>17015</v>
      </c>
      <c r="K21" s="723">
        <v>29206</v>
      </c>
      <c r="L21" s="14"/>
      <c r="M21" s="718">
        <v>23877097.37</v>
      </c>
      <c r="N21" s="713">
        <v>8.83258643443715</v>
      </c>
      <c r="O21" s="713">
        <v>9.437110994658145</v>
      </c>
      <c r="P21" s="713">
        <v>10.418523915500177</v>
      </c>
      <c r="Q21" s="713">
        <v>-7.5436676104375096</v>
      </c>
      <c r="R21" s="722">
        <v>10292820.39</v>
      </c>
      <c r="S21" s="723">
        <v>13584276.98</v>
      </c>
      <c r="T21" s="14"/>
      <c r="U21" s="743">
        <v>516.5854778131153</v>
      </c>
      <c r="V21" s="713">
        <v>604.9262644725243</v>
      </c>
      <c r="W21" s="744">
        <v>465.1193925905636</v>
      </c>
    </row>
    <row r="22" spans="1:23" s="94" customFormat="1" ht="21" customHeight="1">
      <c r="A22" s="1158" t="s">
        <v>604</v>
      </c>
      <c r="B22" s="1159"/>
      <c r="C22" s="1160"/>
      <c r="D22" s="14"/>
      <c r="E22" s="718">
        <v>0</v>
      </c>
      <c r="F22" s="713">
        <v>0</v>
      </c>
      <c r="G22" s="713">
        <v>0</v>
      </c>
      <c r="H22" s="713">
        <v>0</v>
      </c>
      <c r="I22" s="713">
        <v>0</v>
      </c>
      <c r="J22" s="722">
        <v>0</v>
      </c>
      <c r="K22" s="723">
        <v>0</v>
      </c>
      <c r="L22" s="14"/>
      <c r="M22" s="718">
        <v>0</v>
      </c>
      <c r="N22" s="713">
        <v>0</v>
      </c>
      <c r="O22" s="713">
        <v>0</v>
      </c>
      <c r="P22" s="713">
        <v>0</v>
      </c>
      <c r="Q22" s="713">
        <v>0</v>
      </c>
      <c r="R22" s="722">
        <v>0</v>
      </c>
      <c r="S22" s="723">
        <v>0</v>
      </c>
      <c r="T22" s="14"/>
      <c r="U22" s="743">
        <v>0</v>
      </c>
      <c r="V22" s="713">
        <v>0</v>
      </c>
      <c r="W22" s="744">
        <v>0</v>
      </c>
    </row>
    <row r="23" spans="1:23" s="94" customFormat="1" ht="12" customHeight="1">
      <c r="A23" s="267" t="s">
        <v>127</v>
      </c>
      <c r="B23" s="72"/>
      <c r="C23" s="268"/>
      <c r="D23" s="74"/>
      <c r="E23" s="728">
        <v>28819</v>
      </c>
      <c r="F23" s="714">
        <v>7.6389275442991</v>
      </c>
      <c r="G23" s="714">
        <v>8.466912672017674</v>
      </c>
      <c r="H23" s="714">
        <v>100</v>
      </c>
      <c r="I23" s="714">
        <v>6.642243931320313</v>
      </c>
      <c r="J23" s="733">
        <v>26555</v>
      </c>
      <c r="K23" s="734">
        <v>2264</v>
      </c>
      <c r="L23" s="74"/>
      <c r="M23" s="728">
        <v>23833512.17</v>
      </c>
      <c r="N23" s="714">
        <v>8.816463450964882</v>
      </c>
      <c r="O23" s="714">
        <v>9.419884513409166</v>
      </c>
      <c r="P23" s="714">
        <v>100</v>
      </c>
      <c r="Q23" s="714">
        <v>6.662749523738776</v>
      </c>
      <c r="R23" s="733">
        <v>22793515.5</v>
      </c>
      <c r="S23" s="734">
        <v>1039996.67</v>
      </c>
      <c r="T23" s="74"/>
      <c r="U23" s="745">
        <v>827.0069110656165</v>
      </c>
      <c r="V23" s="714">
        <v>858.351176802862</v>
      </c>
      <c r="W23" s="746">
        <v>459.36248674911656</v>
      </c>
    </row>
    <row r="24" spans="1:23" s="94" customFormat="1" ht="12" customHeight="1">
      <c r="A24" s="264" t="s">
        <v>181</v>
      </c>
      <c r="B24" s="6"/>
      <c r="C24" s="265"/>
      <c r="D24" s="74"/>
      <c r="E24" s="718">
        <v>839</v>
      </c>
      <c r="F24" s="713">
        <v>0.22239009714656804</v>
      </c>
      <c r="G24" s="713">
        <v>0.24649501134053328</v>
      </c>
      <c r="H24" s="713">
        <v>2.9112738124154203</v>
      </c>
      <c r="I24" s="713">
        <v>5.934343434343425</v>
      </c>
      <c r="J24" s="722">
        <v>780</v>
      </c>
      <c r="K24" s="723">
        <v>59</v>
      </c>
      <c r="L24" s="74"/>
      <c r="M24" s="718">
        <v>870601.15</v>
      </c>
      <c r="N24" s="713">
        <v>0.3220517045324334</v>
      </c>
      <c r="O24" s="713">
        <v>0.3440937379159762</v>
      </c>
      <c r="P24" s="713">
        <v>3.652844548424774</v>
      </c>
      <c r="Q24" s="713">
        <v>5.4831731176985254</v>
      </c>
      <c r="R24" s="722">
        <v>843042</v>
      </c>
      <c r="S24" s="723">
        <v>27559.15</v>
      </c>
      <c r="T24" s="14"/>
      <c r="U24" s="743">
        <v>1037.6652562574493</v>
      </c>
      <c r="V24" s="713">
        <v>1080.823076923077</v>
      </c>
      <c r="W24" s="744">
        <v>467.1042372881356</v>
      </c>
    </row>
    <row r="25" spans="1:23" s="94" customFormat="1" ht="12" customHeight="1">
      <c r="A25" s="264" t="s">
        <v>294</v>
      </c>
      <c r="B25" s="6"/>
      <c r="C25" s="265"/>
      <c r="D25" s="14"/>
      <c r="E25" s="718">
        <v>85</v>
      </c>
      <c r="F25" s="713">
        <v>0.02253058195167853</v>
      </c>
      <c r="G25" s="713">
        <v>0.02497267695345093</v>
      </c>
      <c r="H25" s="713">
        <v>0.29494430757486384</v>
      </c>
      <c r="I25" s="713">
        <v>25</v>
      </c>
      <c r="J25" s="722">
        <v>77</v>
      </c>
      <c r="K25" s="723">
        <v>8</v>
      </c>
      <c r="L25" s="14"/>
      <c r="M25" s="718">
        <v>93385.33</v>
      </c>
      <c r="N25" s="713">
        <v>0.03454498619123555</v>
      </c>
      <c r="O25" s="713">
        <v>0.036909332437956174</v>
      </c>
      <c r="P25" s="713">
        <v>0.3918236193386012</v>
      </c>
      <c r="Q25" s="713">
        <v>27.649107737461918</v>
      </c>
      <c r="R25" s="722">
        <v>89118.03</v>
      </c>
      <c r="S25" s="723">
        <v>4267.3</v>
      </c>
      <c r="T25" s="14"/>
      <c r="U25" s="743">
        <v>1098.6509411764705</v>
      </c>
      <c r="V25" s="713">
        <v>1157.377012987013</v>
      </c>
      <c r="W25" s="744">
        <v>533.4125</v>
      </c>
    </row>
    <row r="26" spans="1:23" s="94" customFormat="1" ht="12" customHeight="1">
      <c r="A26" s="264" t="s">
        <v>150</v>
      </c>
      <c r="B26" s="6"/>
      <c r="C26" s="265"/>
      <c r="D26" s="14"/>
      <c r="E26" s="718">
        <v>26864</v>
      </c>
      <c r="F26" s="713">
        <v>7.120724159410494</v>
      </c>
      <c r="G26" s="713">
        <v>7.892541102088304</v>
      </c>
      <c r="H26" s="713">
        <v>93.21628092577812</v>
      </c>
      <c r="I26" s="713">
        <v>7.160237743827036</v>
      </c>
      <c r="J26" s="722">
        <v>24724</v>
      </c>
      <c r="K26" s="723">
        <v>2140</v>
      </c>
      <c r="L26" s="14"/>
      <c r="M26" s="718">
        <v>22133514.14</v>
      </c>
      <c r="N26" s="713">
        <v>8.187602274680795</v>
      </c>
      <c r="O26" s="713">
        <v>8.747982487329258</v>
      </c>
      <c r="P26" s="713">
        <v>92.86719465484468</v>
      </c>
      <c r="Q26" s="713">
        <v>7.311214738151173</v>
      </c>
      <c r="R26" s="722">
        <v>21138414.14</v>
      </c>
      <c r="S26" s="723">
        <v>995100</v>
      </c>
      <c r="T26" s="14"/>
      <c r="U26" s="743">
        <v>823.9098473793925</v>
      </c>
      <c r="V26" s="713">
        <v>854.9754950655234</v>
      </c>
      <c r="W26" s="744">
        <v>465</v>
      </c>
    </row>
    <row r="27" spans="1:23" s="94" customFormat="1" ht="12" customHeight="1">
      <c r="A27" s="266" t="s">
        <v>191</v>
      </c>
      <c r="B27" s="110"/>
      <c r="C27" s="246"/>
      <c r="D27" s="138"/>
      <c r="E27" s="729">
        <v>1014</v>
      </c>
      <c r="F27" s="715">
        <v>0.26877658940002386</v>
      </c>
      <c r="G27" s="715">
        <v>0.297909346244697</v>
      </c>
      <c r="H27" s="715">
        <v>3.5185120927166107</v>
      </c>
      <c r="I27" s="715">
        <v>-5.4104477611940265</v>
      </c>
      <c r="J27" s="735">
        <v>957</v>
      </c>
      <c r="K27" s="736">
        <v>57</v>
      </c>
      <c r="L27" s="138"/>
      <c r="M27" s="729">
        <v>731621.53</v>
      </c>
      <c r="N27" s="715">
        <v>0.27064053477200994</v>
      </c>
      <c r="O27" s="715">
        <v>0.2891638576373412</v>
      </c>
      <c r="P27" s="715">
        <v>3.069717651269691</v>
      </c>
      <c r="Q27" s="715">
        <v>-10.045098342306336</v>
      </c>
      <c r="R27" s="735">
        <v>718551.31</v>
      </c>
      <c r="S27" s="736">
        <v>13070.22</v>
      </c>
      <c r="T27" s="138"/>
      <c r="U27" s="747">
        <v>721.5202465483235</v>
      </c>
      <c r="V27" s="715">
        <v>750.837314524556</v>
      </c>
      <c r="W27" s="748">
        <v>229.30210526315787</v>
      </c>
    </row>
    <row r="28" spans="1:23" s="94" customFormat="1" ht="12" customHeight="1">
      <c r="A28" s="264" t="s">
        <v>192</v>
      </c>
      <c r="B28" s="6"/>
      <c r="C28" s="265"/>
      <c r="D28" s="14"/>
      <c r="E28" s="718">
        <v>17</v>
      </c>
      <c r="F28" s="713">
        <v>0.004506116390335706</v>
      </c>
      <c r="G28" s="713">
        <v>0.004994535390690186</v>
      </c>
      <c r="H28" s="713">
        <v>0.05898886151497276</v>
      </c>
      <c r="I28" s="713">
        <v>-26.086956521739136</v>
      </c>
      <c r="J28" s="722">
        <v>17</v>
      </c>
      <c r="K28" s="723">
        <v>0</v>
      </c>
      <c r="L28" s="14"/>
      <c r="M28" s="718">
        <v>4390.02</v>
      </c>
      <c r="N28" s="713">
        <v>0.001623950788408071</v>
      </c>
      <c r="O28" s="713">
        <v>0.001735098088632084</v>
      </c>
      <c r="P28" s="713">
        <v>0.018419526122238326</v>
      </c>
      <c r="Q28" s="713">
        <v>-40.49189527705709</v>
      </c>
      <c r="R28" s="722">
        <v>4390.02</v>
      </c>
      <c r="S28" s="723">
        <v>0</v>
      </c>
      <c r="T28" s="14"/>
      <c r="U28" s="747">
        <v>258.2364705882353</v>
      </c>
      <c r="V28" s="715">
        <v>258.2364705882353</v>
      </c>
      <c r="W28" s="744">
        <v>0</v>
      </c>
    </row>
    <row r="29" spans="1:23" s="94" customFormat="1" ht="12" customHeight="1">
      <c r="A29" s="234" t="s">
        <v>295</v>
      </c>
      <c r="B29" s="72"/>
      <c r="C29" s="268"/>
      <c r="D29" s="74"/>
      <c r="E29" s="728">
        <v>36660</v>
      </c>
      <c r="F29" s="714">
        <v>9.717307462923939</v>
      </c>
      <c r="G29" s="714">
        <v>100</v>
      </c>
      <c r="H29" s="714"/>
      <c r="I29" s="714">
        <v>-4.882984795807166</v>
      </c>
      <c r="J29" s="733">
        <v>36660</v>
      </c>
      <c r="K29" s="734">
        <v>0</v>
      </c>
      <c r="L29" s="74"/>
      <c r="M29" s="728">
        <v>17071498.5</v>
      </c>
      <c r="N29" s="714">
        <v>6.3150676872502185</v>
      </c>
      <c r="O29" s="714">
        <v>100</v>
      </c>
      <c r="P29" s="714"/>
      <c r="Q29" s="714">
        <v>-4.8511801319504055</v>
      </c>
      <c r="R29" s="733">
        <v>17071498.5</v>
      </c>
      <c r="S29" s="734">
        <v>0</v>
      </c>
      <c r="T29" s="74"/>
      <c r="U29" s="745">
        <v>465.67099018003273</v>
      </c>
      <c r="V29" s="714">
        <v>465.67099018003273</v>
      </c>
      <c r="W29" s="746">
        <v>0</v>
      </c>
    </row>
    <row r="30" spans="1:23" s="94" customFormat="1" ht="12" customHeight="1">
      <c r="A30" s="269" t="s">
        <v>298</v>
      </c>
      <c r="B30" s="6"/>
      <c r="C30" s="265"/>
      <c r="D30" s="14"/>
      <c r="E30" s="718">
        <v>36607</v>
      </c>
      <c r="F30" s="713">
        <v>9.703258982412894</v>
      </c>
      <c r="G30" s="713">
        <v>99.85542825968358</v>
      </c>
      <c r="H30" s="714">
        <v>100</v>
      </c>
      <c r="I30" s="713">
        <v>-4.911943477583247</v>
      </c>
      <c r="J30" s="722">
        <v>36607</v>
      </c>
      <c r="K30" s="723">
        <v>0</v>
      </c>
      <c r="L30" s="14"/>
      <c r="M30" s="718">
        <v>17022255</v>
      </c>
      <c r="N30" s="713">
        <v>6.2968515924148925</v>
      </c>
      <c r="O30" s="713">
        <v>99.71154553304153</v>
      </c>
      <c r="P30" s="714">
        <v>100</v>
      </c>
      <c r="Q30" s="713">
        <v>-4.911237014101156</v>
      </c>
      <c r="R30" s="722">
        <v>17022255</v>
      </c>
      <c r="S30" s="723">
        <v>0</v>
      </c>
      <c r="T30" s="14"/>
      <c r="U30" s="747">
        <v>465</v>
      </c>
      <c r="V30" s="715">
        <v>465</v>
      </c>
      <c r="W30" s="744">
        <v>0</v>
      </c>
    </row>
    <row r="31" spans="1:23" s="94" customFormat="1" ht="12" customHeight="1">
      <c r="A31" s="264" t="s">
        <v>296</v>
      </c>
      <c r="B31" s="6"/>
      <c r="C31" s="265"/>
      <c r="D31" s="14"/>
      <c r="E31" s="718">
        <v>14837</v>
      </c>
      <c r="F31" s="713">
        <v>3.932779346082992</v>
      </c>
      <c r="G31" s="713">
        <v>40.47190398254228</v>
      </c>
      <c r="H31" s="713">
        <v>40.53049963121808</v>
      </c>
      <c r="I31" s="713">
        <v>-8.858037963019838</v>
      </c>
      <c r="J31" s="722">
        <v>14837</v>
      </c>
      <c r="K31" s="723">
        <v>0</v>
      </c>
      <c r="L31" s="14"/>
      <c r="M31" s="718">
        <v>6899205</v>
      </c>
      <c r="N31" s="713">
        <v>2.552145411442068</v>
      </c>
      <c r="O31" s="713">
        <v>40.41358759455123</v>
      </c>
      <c r="P31" s="713">
        <v>40.53049963121808</v>
      </c>
      <c r="Q31" s="713">
        <v>-8.856050305167141</v>
      </c>
      <c r="R31" s="722">
        <v>6899205</v>
      </c>
      <c r="S31" s="723">
        <v>0</v>
      </c>
      <c r="T31" s="14"/>
      <c r="U31" s="747">
        <v>465</v>
      </c>
      <c r="V31" s="715">
        <v>465</v>
      </c>
      <c r="W31" s="744">
        <v>0</v>
      </c>
    </row>
    <row r="32" spans="1:23" s="94" customFormat="1" ht="12" customHeight="1">
      <c r="A32" s="266" t="s">
        <v>297</v>
      </c>
      <c r="B32" s="110"/>
      <c r="C32" s="246"/>
      <c r="D32" s="138"/>
      <c r="E32" s="729">
        <v>21770</v>
      </c>
      <c r="F32" s="715">
        <v>5.770479636329901</v>
      </c>
      <c r="G32" s="715">
        <v>59.3835242771413</v>
      </c>
      <c r="H32" s="715">
        <v>59.46950036878192</v>
      </c>
      <c r="I32" s="715">
        <v>-2.0207930149871767</v>
      </c>
      <c r="J32" s="735">
        <v>21770</v>
      </c>
      <c r="K32" s="736">
        <v>0</v>
      </c>
      <c r="L32" s="138"/>
      <c r="M32" s="729">
        <v>10123050</v>
      </c>
      <c r="N32" s="715">
        <v>3.7447061809728255</v>
      </c>
      <c r="O32" s="715">
        <v>59.297957938490285</v>
      </c>
      <c r="P32" s="715">
        <v>59.46950036878192</v>
      </c>
      <c r="Q32" s="715">
        <v>-2.021097236183178</v>
      </c>
      <c r="R32" s="735">
        <v>10123050</v>
      </c>
      <c r="S32" s="736">
        <v>0</v>
      </c>
      <c r="T32" s="138"/>
      <c r="U32" s="747">
        <v>465</v>
      </c>
      <c r="V32" s="715">
        <v>465</v>
      </c>
      <c r="W32" s="748">
        <v>0</v>
      </c>
    </row>
    <row r="33" spans="1:23" s="94" customFormat="1" ht="12" customHeight="1">
      <c r="A33" s="269" t="s">
        <v>154</v>
      </c>
      <c r="B33" s="6"/>
      <c r="C33" s="265"/>
      <c r="D33" s="14"/>
      <c r="E33" s="718">
        <v>53</v>
      </c>
      <c r="F33" s="713">
        <v>0.01404848051104661</v>
      </c>
      <c r="G33" s="713">
        <v>0.14457174031642117</v>
      </c>
      <c r="H33" s="713"/>
      <c r="I33" s="713">
        <v>23.25581395348837</v>
      </c>
      <c r="J33" s="722">
        <v>53</v>
      </c>
      <c r="K33" s="736">
        <v>0</v>
      </c>
      <c r="L33" s="14"/>
      <c r="M33" s="718">
        <v>49243.5</v>
      </c>
      <c r="N33" s="713">
        <v>0.01821609483532486</v>
      </c>
      <c r="O33" s="713">
        <v>0.28845446695848054</v>
      </c>
      <c r="P33" s="713"/>
      <c r="Q33" s="713">
        <v>23.139534883720934</v>
      </c>
      <c r="R33" s="722">
        <v>49243.5</v>
      </c>
      <c r="S33" s="723">
        <v>0</v>
      </c>
      <c r="T33" s="14"/>
      <c r="U33" s="747">
        <v>929.122641509434</v>
      </c>
      <c r="V33" s="715">
        <v>929.122641509434</v>
      </c>
      <c r="W33" s="744">
        <v>0</v>
      </c>
    </row>
    <row r="34" spans="1:23" s="94" customFormat="1" ht="12" customHeight="1">
      <c r="A34" s="269" t="s">
        <v>153</v>
      </c>
      <c r="B34" s="6"/>
      <c r="C34" s="265"/>
      <c r="D34" s="14"/>
      <c r="E34" s="718">
        <v>0</v>
      </c>
      <c r="F34" s="713">
        <v>0</v>
      </c>
      <c r="G34" s="713">
        <v>0</v>
      </c>
      <c r="H34" s="714">
        <v>0</v>
      </c>
      <c r="I34" s="714">
        <v>-100</v>
      </c>
      <c r="J34" s="722">
        <v>0</v>
      </c>
      <c r="K34" s="723">
        <v>0</v>
      </c>
      <c r="L34" s="14"/>
      <c r="M34" s="718">
        <v>0</v>
      </c>
      <c r="N34" s="713">
        <v>0</v>
      </c>
      <c r="O34" s="713">
        <v>0</v>
      </c>
      <c r="P34" s="714">
        <v>0</v>
      </c>
      <c r="Q34" s="714">
        <v>-100</v>
      </c>
      <c r="R34" s="722">
        <v>0</v>
      </c>
      <c r="S34" s="723">
        <v>0</v>
      </c>
      <c r="T34" s="14"/>
      <c r="U34" s="747">
        <v>0</v>
      </c>
      <c r="V34" s="715">
        <v>0</v>
      </c>
      <c r="W34" s="748">
        <v>0</v>
      </c>
    </row>
    <row r="35" spans="1:23" s="94" customFormat="1" ht="12" customHeight="1">
      <c r="A35" s="264" t="s">
        <v>187</v>
      </c>
      <c r="B35" s="6"/>
      <c r="C35" s="265"/>
      <c r="D35" s="14"/>
      <c r="E35" s="718">
        <v>0</v>
      </c>
      <c r="F35" s="713">
        <v>0</v>
      </c>
      <c r="G35" s="713">
        <v>0</v>
      </c>
      <c r="H35" s="713">
        <v>0</v>
      </c>
      <c r="I35" s="713">
        <v>0</v>
      </c>
      <c r="J35" s="722">
        <v>0</v>
      </c>
      <c r="K35" s="723">
        <v>0</v>
      </c>
      <c r="L35" s="14"/>
      <c r="M35" s="718">
        <v>0</v>
      </c>
      <c r="N35" s="713">
        <v>0</v>
      </c>
      <c r="O35" s="713">
        <v>0</v>
      </c>
      <c r="P35" s="713">
        <v>0</v>
      </c>
      <c r="Q35" s="713">
        <v>0</v>
      </c>
      <c r="R35" s="722">
        <v>0</v>
      </c>
      <c r="S35" s="723">
        <v>0</v>
      </c>
      <c r="T35" s="14"/>
      <c r="U35" s="747">
        <v>0</v>
      </c>
      <c r="V35" s="715">
        <v>0</v>
      </c>
      <c r="W35" s="748">
        <v>0</v>
      </c>
    </row>
    <row r="36" spans="1:23" s="94" customFormat="1" ht="12" customHeight="1">
      <c r="A36" s="264" t="s">
        <v>188</v>
      </c>
      <c r="B36" s="6"/>
      <c r="C36" s="265"/>
      <c r="D36" s="14"/>
      <c r="E36" s="718">
        <v>0</v>
      </c>
      <c r="F36" s="713">
        <v>0</v>
      </c>
      <c r="G36" s="713">
        <v>0</v>
      </c>
      <c r="H36" s="713">
        <v>0</v>
      </c>
      <c r="I36" s="713">
        <v>-100</v>
      </c>
      <c r="J36" s="722">
        <v>0</v>
      </c>
      <c r="K36" s="723">
        <v>0</v>
      </c>
      <c r="L36" s="14"/>
      <c r="M36" s="718">
        <v>0</v>
      </c>
      <c r="N36" s="713">
        <v>0</v>
      </c>
      <c r="O36" s="713">
        <v>0</v>
      </c>
      <c r="P36" s="713">
        <v>0</v>
      </c>
      <c r="Q36" s="713">
        <v>-100</v>
      </c>
      <c r="R36" s="722">
        <v>0</v>
      </c>
      <c r="S36" s="723">
        <v>0</v>
      </c>
      <c r="T36" s="14"/>
      <c r="U36" s="743">
        <v>0</v>
      </c>
      <c r="V36" s="713">
        <v>0</v>
      </c>
      <c r="W36" s="744">
        <v>0</v>
      </c>
    </row>
    <row r="37" spans="1:23" s="94" customFormat="1" ht="22.5" customHeight="1">
      <c r="A37" s="1084" t="s">
        <v>585</v>
      </c>
      <c r="B37" s="1156"/>
      <c r="C37" s="1157"/>
      <c r="D37" s="14"/>
      <c r="E37" s="730">
        <v>233</v>
      </c>
      <c r="F37" s="716">
        <v>0.06176030111460114</v>
      </c>
      <c r="G37" s="716"/>
      <c r="H37" s="716"/>
      <c r="I37" s="716">
        <v>-23.8562091503268</v>
      </c>
      <c r="J37" s="737">
        <v>233</v>
      </c>
      <c r="K37" s="738">
        <v>0</v>
      </c>
      <c r="L37" s="14"/>
      <c r="M37" s="730">
        <v>245336.59</v>
      </c>
      <c r="N37" s="716">
        <v>0.09075460903500387</v>
      </c>
      <c r="O37" s="716"/>
      <c r="P37" s="716"/>
      <c r="Q37" s="716">
        <v>-14.64277990487619</v>
      </c>
      <c r="R37" s="737">
        <v>245336.59</v>
      </c>
      <c r="S37" s="738">
        <v>0</v>
      </c>
      <c r="T37" s="74"/>
      <c r="U37" s="749">
        <v>1052.946738197425</v>
      </c>
      <c r="V37" s="716">
        <v>1052.946738197425</v>
      </c>
      <c r="W37" s="750">
        <v>0</v>
      </c>
    </row>
    <row r="38" spans="1:14" ht="10.5" customHeight="1">
      <c r="A38" s="14" t="s">
        <v>234</v>
      </c>
      <c r="B38" s="14"/>
      <c r="C38" s="14"/>
      <c r="F38" s="79"/>
      <c r="J38" s="79"/>
      <c r="N38" s="24"/>
    </row>
    <row r="39" spans="1:23" ht="10.5" customHeight="1">
      <c r="A39" s="100" t="s">
        <v>586</v>
      </c>
      <c r="B39" s="30"/>
      <c r="C39" s="30"/>
      <c r="D39" s="9"/>
      <c r="E39" s="9"/>
      <c r="F39" s="27"/>
      <c r="G39" s="27"/>
      <c r="H39" s="27"/>
      <c r="I39" s="9"/>
      <c r="J39" s="9"/>
      <c r="K39" s="9"/>
      <c r="L39" s="9"/>
      <c r="M39" s="9"/>
      <c r="N39" s="27"/>
      <c r="O39" s="27"/>
      <c r="P39" s="27"/>
      <c r="Q39" s="9"/>
      <c r="R39" s="28"/>
      <c r="S39" s="9"/>
      <c r="T39" s="9"/>
      <c r="U39" s="9"/>
      <c r="V39" s="9"/>
      <c r="W39" s="9"/>
    </row>
    <row r="40" spans="1:23" ht="10.5" customHeight="1">
      <c r="A40" s="101" t="s">
        <v>282</v>
      </c>
      <c r="B40" s="9"/>
      <c r="C40" s="9"/>
      <c r="D40" s="9"/>
      <c r="E40" s="9"/>
      <c r="F40" s="27"/>
      <c r="G40" s="27"/>
      <c r="H40" s="27"/>
      <c r="I40" s="9"/>
      <c r="J40" s="9"/>
      <c r="K40" s="9"/>
      <c r="L40" s="9"/>
      <c r="M40" s="9"/>
      <c r="N40" s="27"/>
      <c r="O40" s="27"/>
      <c r="P40" s="27"/>
      <c r="Q40" s="9"/>
      <c r="R40" s="28"/>
      <c r="S40" s="9"/>
      <c r="T40" s="9"/>
      <c r="U40" s="9"/>
      <c r="V40" s="9"/>
      <c r="W40" s="9"/>
    </row>
    <row r="41" spans="1:19" ht="20.25" customHeight="1">
      <c r="A41" s="14"/>
      <c r="B41" s="116"/>
      <c r="C41" s="116"/>
      <c r="D41" s="116"/>
      <c r="E41" s="132"/>
      <c r="F41" s="133"/>
      <c r="G41" s="132"/>
      <c r="H41" s="132"/>
      <c r="I41" s="114"/>
      <c r="J41" s="612"/>
      <c r="K41" s="140"/>
      <c r="L41" s="132"/>
      <c r="M41" s="132"/>
      <c r="N41" s="116"/>
      <c r="O41" s="135"/>
      <c r="P41" s="135"/>
      <c r="Q41" s="135"/>
      <c r="R41" s="116"/>
      <c r="S41" s="136"/>
    </row>
    <row r="42" spans="1:23" ht="20.25" customHeight="1">
      <c r="A42" s="64" t="str">
        <f>A1</f>
        <v>Boletim Estatístico da Previdência Social - Vol. 14 Nº 11</v>
      </c>
      <c r="B42" s="117"/>
      <c r="C42" s="117"/>
      <c r="D42" s="117"/>
      <c r="E42" s="117"/>
      <c r="F42" s="117"/>
      <c r="G42" s="117"/>
      <c r="H42" s="117"/>
      <c r="I42" s="117"/>
      <c r="J42" s="117"/>
      <c r="L42" s="117"/>
      <c r="M42" s="117"/>
      <c r="N42" s="117"/>
      <c r="O42" s="117"/>
      <c r="P42" s="117"/>
      <c r="Q42" s="386"/>
      <c r="R42" s="74"/>
      <c r="S42" s="162"/>
      <c r="W42" s="165" t="str">
        <f>W1</f>
        <v>Novembro/2009</v>
      </c>
    </row>
    <row r="43" spans="1:19" ht="12.75">
      <c r="A43" s="117"/>
      <c r="B43" s="117"/>
      <c r="C43" s="117"/>
      <c r="D43" s="117"/>
      <c r="E43" s="117"/>
      <c r="F43" s="117"/>
      <c r="G43" s="117"/>
      <c r="H43" s="117"/>
      <c r="I43" s="117"/>
      <c r="J43" s="117"/>
      <c r="K43" s="117"/>
      <c r="L43" s="117"/>
      <c r="M43" s="117"/>
      <c r="N43" s="6"/>
      <c r="O43" s="117"/>
      <c r="P43" s="117"/>
      <c r="S43" s="11"/>
    </row>
    <row r="44" spans="1:30" ht="12.75">
      <c r="A44" s="94"/>
      <c r="B44" s="94"/>
      <c r="C44" s="117"/>
      <c r="D44" s="117"/>
      <c r="E44" s="117"/>
      <c r="F44" s="117"/>
      <c r="G44" s="117"/>
      <c r="H44" s="117"/>
      <c r="I44" s="117"/>
      <c r="J44" s="117"/>
      <c r="K44" s="117"/>
      <c r="L44" s="117"/>
      <c r="M44" s="117"/>
      <c r="N44" s="117"/>
      <c r="X44" s="18"/>
      <c r="Y44" s="18"/>
      <c r="Z44" s="18"/>
      <c r="AA44" s="159"/>
      <c r="AB44" s="159"/>
      <c r="AC44" s="159"/>
      <c r="AD44" s="18"/>
    </row>
    <row r="45" spans="1:30" ht="12.75">
      <c r="A45" s="117"/>
      <c r="B45" s="117"/>
      <c r="C45" s="117"/>
      <c r="D45" s="117"/>
      <c r="E45" s="117"/>
      <c r="F45" s="117"/>
      <c r="G45" s="117"/>
      <c r="H45" s="117"/>
      <c r="I45" s="117"/>
      <c r="J45" s="117"/>
      <c r="K45" s="117"/>
      <c r="L45" s="117"/>
      <c r="M45" s="117"/>
      <c r="N45" s="117"/>
      <c r="X45" s="18"/>
      <c r="Y45" s="18"/>
      <c r="Z45" s="18"/>
      <c r="AA45" s="159"/>
      <c r="AB45" s="159"/>
      <c r="AC45" s="159"/>
      <c r="AD45" s="18"/>
    </row>
    <row r="46" spans="1:30" ht="12.75">
      <c r="A46" s="117"/>
      <c r="B46" s="117"/>
      <c r="C46" s="117"/>
      <c r="D46" s="117"/>
      <c r="E46" s="117"/>
      <c r="F46" s="117"/>
      <c r="G46" s="117"/>
      <c r="H46" s="117"/>
      <c r="I46" s="117"/>
      <c r="J46" s="117"/>
      <c r="K46" s="117"/>
      <c r="L46" s="117"/>
      <c r="M46" s="117"/>
      <c r="N46" s="117"/>
      <c r="X46" s="18"/>
      <c r="Y46" s="327" t="s">
        <v>108</v>
      </c>
      <c r="Z46" s="18"/>
      <c r="AA46" s="159"/>
      <c r="AB46" s="359" t="s">
        <v>110</v>
      </c>
      <c r="AC46" s="159"/>
      <c r="AD46" s="18"/>
    </row>
    <row r="47" spans="1:30" ht="12.75">
      <c r="A47" s="117"/>
      <c r="B47" s="117"/>
      <c r="C47" s="117"/>
      <c r="D47" s="117"/>
      <c r="E47" s="117"/>
      <c r="F47" s="117"/>
      <c r="G47" s="117"/>
      <c r="H47" s="117"/>
      <c r="I47" s="117"/>
      <c r="J47" s="117"/>
      <c r="K47" s="117"/>
      <c r="L47" s="117"/>
      <c r="M47" s="117"/>
      <c r="N47" s="117"/>
      <c r="X47" s="18"/>
      <c r="Y47" s="6" t="s">
        <v>549</v>
      </c>
      <c r="Z47" s="99">
        <v>0.3886790452334566</v>
      </c>
      <c r="AA47" s="488">
        <f>$E$18</f>
        <v>146635</v>
      </c>
      <c r="AB47" s="6" t="s">
        <v>549</v>
      </c>
      <c r="AC47" s="99">
        <f aca="true" t="shared" si="0" ref="AC47:AC57">AD47/$AD$57</f>
        <v>0.4275468200118487</v>
      </c>
      <c r="AD47" s="488">
        <f>$M$18</f>
        <v>115578569.51</v>
      </c>
    </row>
    <row r="48" spans="1:30" ht="12.75">
      <c r="A48" s="117"/>
      <c r="B48" s="117"/>
      <c r="C48" s="117"/>
      <c r="D48" s="117"/>
      <c r="E48" s="117"/>
      <c r="F48" s="117"/>
      <c r="G48" s="117"/>
      <c r="H48" s="117"/>
      <c r="I48" s="117"/>
      <c r="J48" s="117"/>
      <c r="K48" s="117"/>
      <c r="L48" s="117"/>
      <c r="M48" s="117"/>
      <c r="N48" s="117"/>
      <c r="X48" s="18"/>
      <c r="Y48" s="6" t="s">
        <v>547</v>
      </c>
      <c r="Z48" s="99">
        <v>0.12753104581660107</v>
      </c>
      <c r="AA48" s="488">
        <f>$E$13</f>
        <v>48113</v>
      </c>
      <c r="AB48" s="110" t="s">
        <v>548</v>
      </c>
      <c r="AC48" s="99">
        <f t="shared" si="0"/>
        <v>0.09691514023470538</v>
      </c>
      <c r="AD48" s="488">
        <f>$M$15</f>
        <v>26199033.060000002</v>
      </c>
    </row>
    <row r="49" spans="1:30" ht="12.75">
      <c r="A49" s="117"/>
      <c r="B49" s="117"/>
      <c r="C49" s="117"/>
      <c r="D49" s="117"/>
      <c r="E49" s="117"/>
      <c r="F49" s="117"/>
      <c r="G49" s="117"/>
      <c r="H49" s="117"/>
      <c r="I49" s="117"/>
      <c r="J49" s="117"/>
      <c r="K49" s="117"/>
      <c r="L49" s="117"/>
      <c r="M49" s="117"/>
      <c r="N49" s="117"/>
      <c r="X49" s="18"/>
      <c r="Y49" s="6" t="s">
        <v>189</v>
      </c>
      <c r="Z49" s="99">
        <v>0.12251600333982744</v>
      </c>
      <c r="AA49" s="488">
        <f>$E$21</f>
        <v>46221</v>
      </c>
      <c r="AB49" s="6" t="s">
        <v>547</v>
      </c>
      <c r="AC49" s="99">
        <f t="shared" si="0"/>
        <v>0.09669930506304565</v>
      </c>
      <c r="AD49" s="488">
        <f>$M$13</f>
        <v>26140686.42</v>
      </c>
    </row>
    <row r="50" spans="1:31" ht="12.75">
      <c r="A50" s="117"/>
      <c r="B50" s="117"/>
      <c r="C50" s="117"/>
      <c r="D50" s="117"/>
      <c r="E50" s="117"/>
      <c r="F50" s="117"/>
      <c r="G50" s="117"/>
      <c r="H50" s="117"/>
      <c r="I50" s="117"/>
      <c r="J50" s="117"/>
      <c r="K50" s="117"/>
      <c r="L50" s="117"/>
      <c r="M50" s="117"/>
      <c r="N50" s="117"/>
      <c r="X50" s="6"/>
      <c r="Y50" s="6" t="s">
        <v>555</v>
      </c>
      <c r="Z50" s="99">
        <v>0.08232939710813354</v>
      </c>
      <c r="AA50" s="488">
        <f>$E$16</f>
        <v>31060</v>
      </c>
      <c r="AB50" s="6" t="s">
        <v>189</v>
      </c>
      <c r="AC50" s="99">
        <f t="shared" si="0"/>
        <v>0.08832586434437152</v>
      </c>
      <c r="AD50" s="488">
        <f>$M$21</f>
        <v>23877097.37</v>
      </c>
      <c r="AE50" s="6"/>
    </row>
    <row r="51" spans="1:30" ht="12.75">
      <c r="A51" s="117"/>
      <c r="B51" s="117"/>
      <c r="C51" s="117"/>
      <c r="D51" s="117"/>
      <c r="E51" s="117"/>
      <c r="F51" s="117"/>
      <c r="G51" s="117"/>
      <c r="H51" s="117"/>
      <c r="I51" s="117"/>
      <c r="J51" s="117"/>
      <c r="K51" s="117"/>
      <c r="L51" s="117"/>
      <c r="M51" s="117"/>
      <c r="N51" s="117"/>
      <c r="X51" s="6"/>
      <c r="Y51" s="110" t="s">
        <v>550</v>
      </c>
      <c r="Z51" s="99">
        <v>0.07120724159410494</v>
      </c>
      <c r="AA51" s="488">
        <f>$E$26</f>
        <v>26864</v>
      </c>
      <c r="AB51" s="6" t="s">
        <v>555</v>
      </c>
      <c r="AC51" s="99">
        <f t="shared" si="0"/>
        <v>0.08549412600515884</v>
      </c>
      <c r="AD51" s="488">
        <f>$M$16</f>
        <v>23111594.62</v>
      </c>
    </row>
    <row r="52" spans="1:30" ht="12.75">
      <c r="A52" s="117"/>
      <c r="B52" s="117"/>
      <c r="C52" s="117"/>
      <c r="D52" s="117"/>
      <c r="E52" s="117"/>
      <c r="F52" s="117"/>
      <c r="G52" s="117"/>
      <c r="H52" s="117"/>
      <c r="I52" s="117"/>
      <c r="J52" s="117"/>
      <c r="K52" s="117"/>
      <c r="L52" s="117"/>
      <c r="M52" s="117"/>
      <c r="N52" s="117"/>
      <c r="X52" s="18"/>
      <c r="Y52" s="6" t="s">
        <v>548</v>
      </c>
      <c r="Z52" s="99">
        <v>0.05787708904881184</v>
      </c>
      <c r="AA52" s="488">
        <f>$E$15</f>
        <v>21835</v>
      </c>
      <c r="AB52" s="6" t="s">
        <v>550</v>
      </c>
      <c r="AC52" s="99">
        <f t="shared" si="0"/>
        <v>0.08187602274680798</v>
      </c>
      <c r="AD52" s="488">
        <f>$M$26</f>
        <v>22133514.14</v>
      </c>
    </row>
    <row r="53" spans="1:30" ht="12.75">
      <c r="A53" s="117"/>
      <c r="B53" s="117"/>
      <c r="C53" s="117"/>
      <c r="D53" s="117"/>
      <c r="E53" s="117"/>
      <c r="F53" s="117"/>
      <c r="G53" s="117"/>
      <c r="H53" s="117"/>
      <c r="I53" s="117"/>
      <c r="J53" s="117"/>
      <c r="K53" s="117"/>
      <c r="L53" s="117"/>
      <c r="M53" s="117"/>
      <c r="N53" s="117"/>
      <c r="X53" s="6"/>
      <c r="Y53" s="6" t="s">
        <v>544</v>
      </c>
      <c r="Z53" s="99">
        <v>0.057704796363299005</v>
      </c>
      <c r="AA53" s="488">
        <f>$E$32</f>
        <v>21770</v>
      </c>
      <c r="AB53" s="6" t="s">
        <v>554</v>
      </c>
      <c r="AC53" s="99">
        <f t="shared" si="0"/>
        <v>0.04907072856377888</v>
      </c>
      <c r="AD53" s="488">
        <f>$M$14</f>
        <v>13265271.42</v>
      </c>
    </row>
    <row r="54" spans="1:30" ht="12.75">
      <c r="A54" s="117"/>
      <c r="B54" s="117"/>
      <c r="C54" s="117"/>
      <c r="D54" s="117"/>
      <c r="E54" s="117"/>
      <c r="F54" s="117"/>
      <c r="G54" s="117"/>
      <c r="H54" s="117"/>
      <c r="I54" s="117"/>
      <c r="J54" s="117"/>
      <c r="K54" s="117"/>
      <c r="L54" s="117"/>
      <c r="M54" s="117"/>
      <c r="N54" s="117"/>
      <c r="X54" s="6"/>
      <c r="Y54" s="6" t="s">
        <v>554</v>
      </c>
      <c r="Z54" s="99">
        <v>0.042153393503240426</v>
      </c>
      <c r="AA54" s="488">
        <f>$E$31</f>
        <v>14837</v>
      </c>
      <c r="AB54" s="6" t="s">
        <v>544</v>
      </c>
      <c r="AC54" s="99">
        <f t="shared" si="0"/>
        <v>0.03744706180972826</v>
      </c>
      <c r="AD54" s="488">
        <f>$M$32</f>
        <v>10123050</v>
      </c>
    </row>
    <row r="55" spans="1:30" ht="12.75">
      <c r="A55" s="117"/>
      <c r="B55" s="117"/>
      <c r="C55" s="117"/>
      <c r="D55" s="117"/>
      <c r="E55" s="117"/>
      <c r="F55" s="117"/>
      <c r="G55" s="117"/>
      <c r="H55" s="117"/>
      <c r="I55" s="117"/>
      <c r="J55" s="117"/>
      <c r="K55" s="117"/>
      <c r="L55" s="117"/>
      <c r="M55" s="117"/>
      <c r="N55" s="117"/>
      <c r="X55" s="110"/>
      <c r="Y55" s="6" t="s">
        <v>543</v>
      </c>
      <c r="Z55" s="99">
        <v>0.03932779346082992</v>
      </c>
      <c r="AA55" s="488">
        <f>$E$14</f>
        <v>15903</v>
      </c>
      <c r="AB55" s="6" t="s">
        <v>543</v>
      </c>
      <c r="AC55" s="99">
        <f t="shared" si="0"/>
        <v>0.02552145411442068</v>
      </c>
      <c r="AD55" s="488">
        <f>$M$31</f>
        <v>6899205</v>
      </c>
    </row>
    <row r="56" spans="1:30" ht="12.75">
      <c r="A56" s="117"/>
      <c r="B56" s="117"/>
      <c r="C56" s="117"/>
      <c r="D56" s="117"/>
      <c r="E56" s="117"/>
      <c r="F56" s="117"/>
      <c r="G56" s="117"/>
      <c r="H56" s="117"/>
      <c r="I56" s="117"/>
      <c r="J56" s="117"/>
      <c r="K56" s="117"/>
      <c r="L56" s="117"/>
      <c r="M56" s="117"/>
      <c r="N56" s="117"/>
      <c r="X56" s="18"/>
      <c r="Y56" s="18" t="s">
        <v>151</v>
      </c>
      <c r="Z56" s="99">
        <v>0.010674194531695227</v>
      </c>
      <c r="AA56" s="51">
        <f>SUM($AA$58:$AA$67)</f>
        <v>4027</v>
      </c>
      <c r="AB56" s="18" t="s">
        <v>151</v>
      </c>
      <c r="AC56" s="99">
        <f t="shared" si="0"/>
        <v>0.011103477106134326</v>
      </c>
      <c r="AD56" s="51">
        <f>SUM($AD$58:$AD$67)</f>
        <v>3001598.75</v>
      </c>
    </row>
    <row r="57" spans="1:30" ht="12.75">
      <c r="A57" s="117"/>
      <c r="B57" s="117"/>
      <c r="C57" s="117"/>
      <c r="D57" s="117"/>
      <c r="E57" s="117"/>
      <c r="F57" s="117"/>
      <c r="G57" s="117"/>
      <c r="H57" s="117"/>
      <c r="I57" s="117"/>
      <c r="J57" s="117"/>
      <c r="K57" s="117"/>
      <c r="L57" s="117"/>
      <c r="M57" s="117"/>
      <c r="N57" s="117"/>
      <c r="X57" s="18"/>
      <c r="Y57" s="18" t="s">
        <v>129</v>
      </c>
      <c r="Z57" s="99">
        <f>AA57/$AA$57</f>
        <v>1</v>
      </c>
      <c r="AA57" s="328">
        <f>SUM(AA47:AA56)</f>
        <v>377265</v>
      </c>
      <c r="AB57" s="18" t="s">
        <v>129</v>
      </c>
      <c r="AC57" s="99">
        <f t="shared" si="0"/>
        <v>1</v>
      </c>
      <c r="AD57" s="328">
        <f>SUM(AD47:AD56)</f>
        <v>270329620.28999996</v>
      </c>
    </row>
    <row r="58" spans="1:30" ht="12.75">
      <c r="A58" s="117"/>
      <c r="B58" s="117"/>
      <c r="C58" s="117"/>
      <c r="D58" s="117"/>
      <c r="E58" s="117"/>
      <c r="F58" s="117"/>
      <c r="G58" s="117"/>
      <c r="H58" s="117"/>
      <c r="I58" s="117"/>
      <c r="J58" s="117"/>
      <c r="K58" s="117"/>
      <c r="L58" s="117"/>
      <c r="M58" s="117"/>
      <c r="N58" s="117"/>
      <c r="X58" s="18"/>
      <c r="Y58" s="6" t="s">
        <v>545</v>
      </c>
      <c r="Z58" s="18"/>
      <c r="AA58" s="488">
        <f>E35</f>
        <v>0</v>
      </c>
      <c r="AB58" s="6" t="s">
        <v>545</v>
      </c>
      <c r="AC58" s="192"/>
      <c r="AD58" s="488">
        <f>M35</f>
        <v>0</v>
      </c>
    </row>
    <row r="59" spans="1:30" ht="12.75">
      <c r="A59" s="117"/>
      <c r="B59" s="117"/>
      <c r="C59" s="117"/>
      <c r="D59" s="117"/>
      <c r="E59" s="117"/>
      <c r="F59" s="117"/>
      <c r="G59" s="117"/>
      <c r="H59" s="117"/>
      <c r="I59" s="117"/>
      <c r="J59" s="117"/>
      <c r="K59" s="117"/>
      <c r="L59" s="117"/>
      <c r="M59" s="117"/>
      <c r="N59" s="117"/>
      <c r="X59" s="18"/>
      <c r="Y59" s="6" t="s">
        <v>552</v>
      </c>
      <c r="Z59" s="18"/>
      <c r="AA59" s="488">
        <f>E24</f>
        <v>839</v>
      </c>
      <c r="AB59" s="6" t="s">
        <v>552</v>
      </c>
      <c r="AC59" s="51"/>
      <c r="AD59" s="488">
        <f>M24</f>
        <v>870601.15</v>
      </c>
    </row>
    <row r="60" spans="1:30" ht="12.75">
      <c r="A60" s="117"/>
      <c r="B60" s="117"/>
      <c r="C60" s="117"/>
      <c r="D60" s="117"/>
      <c r="E60" s="117"/>
      <c r="F60" s="117"/>
      <c r="G60" s="117"/>
      <c r="H60" s="117"/>
      <c r="I60" s="117"/>
      <c r="J60" s="117"/>
      <c r="K60" s="117"/>
      <c r="L60" s="117"/>
      <c r="M60" s="117"/>
      <c r="N60" s="117"/>
      <c r="X60" s="18"/>
      <c r="Y60" s="110" t="s">
        <v>553</v>
      </c>
      <c r="Z60" s="18"/>
      <c r="AA60" s="488">
        <f>E27</f>
        <v>1014</v>
      </c>
      <c r="AB60" s="110" t="s">
        <v>553</v>
      </c>
      <c r="AC60" s="51"/>
      <c r="AD60" s="488">
        <f>M27</f>
        <v>731621.53</v>
      </c>
    </row>
    <row r="61" spans="1:30" ht="12.75">
      <c r="A61" s="117"/>
      <c r="B61" s="117"/>
      <c r="C61" s="117"/>
      <c r="D61" s="117"/>
      <c r="E61" s="117"/>
      <c r="F61" s="117"/>
      <c r="G61" s="117"/>
      <c r="H61" s="117"/>
      <c r="I61" s="117"/>
      <c r="J61" s="117"/>
      <c r="K61" s="117"/>
      <c r="L61" s="117"/>
      <c r="M61" s="117"/>
      <c r="N61" s="117"/>
      <c r="X61" s="18"/>
      <c r="Y61" s="18" t="s">
        <v>599</v>
      </c>
      <c r="Z61" s="18"/>
      <c r="AA61" s="51">
        <f>E20</f>
        <v>1399</v>
      </c>
      <c r="AB61" s="18" t="s">
        <v>599</v>
      </c>
      <c r="AC61" s="51"/>
      <c r="AD61" s="51">
        <f>M20</f>
        <v>827297.9</v>
      </c>
    </row>
    <row r="62" spans="1:30" ht="12.75">
      <c r="A62" s="117"/>
      <c r="B62" s="117"/>
      <c r="C62" s="117"/>
      <c r="D62" s="117"/>
      <c r="E62" s="117"/>
      <c r="F62" s="117"/>
      <c r="G62" s="117"/>
      <c r="H62" s="117"/>
      <c r="I62" s="117"/>
      <c r="J62" s="117"/>
      <c r="K62" s="117"/>
      <c r="L62" s="117"/>
      <c r="M62" s="117"/>
      <c r="N62" s="117"/>
      <c r="X62" s="18"/>
      <c r="Y62" s="18" t="s">
        <v>191</v>
      </c>
      <c r="Z62" s="18"/>
      <c r="AA62" s="51">
        <f>E19</f>
        <v>387</v>
      </c>
      <c r="AB62" s="6" t="s">
        <v>551</v>
      </c>
      <c r="AC62" s="51"/>
      <c r="AD62" s="51">
        <f>M19</f>
        <v>179722.73</v>
      </c>
    </row>
    <row r="63" spans="1:30" ht="12.75">
      <c r="A63" s="117"/>
      <c r="B63" s="117"/>
      <c r="C63" s="117"/>
      <c r="D63" s="117"/>
      <c r="E63" s="117"/>
      <c r="F63" s="117"/>
      <c r="G63" s="117"/>
      <c r="H63" s="117"/>
      <c r="I63" s="117"/>
      <c r="J63" s="117"/>
      <c r="K63" s="117"/>
      <c r="L63" s="117"/>
      <c r="M63" s="117"/>
      <c r="N63" s="117"/>
      <c r="X63" s="18"/>
      <c r="Y63" s="6" t="s">
        <v>551</v>
      </c>
      <c r="Z63" s="18"/>
      <c r="AA63" s="488">
        <f>E25</f>
        <v>85</v>
      </c>
      <c r="AB63" s="18" t="s">
        <v>191</v>
      </c>
      <c r="AC63" s="51"/>
      <c r="AD63" s="488">
        <f>M25</f>
        <v>93385.33</v>
      </c>
    </row>
    <row r="64" spans="1:30" ht="12.75">
      <c r="A64" s="117"/>
      <c r="B64" s="117"/>
      <c r="C64" s="117"/>
      <c r="D64" s="117"/>
      <c r="E64" s="117"/>
      <c r="F64" s="117"/>
      <c r="G64" s="117"/>
      <c r="H64" s="117"/>
      <c r="I64" s="117"/>
      <c r="J64" s="117"/>
      <c r="K64" s="117"/>
      <c r="L64" s="117"/>
      <c r="M64" s="117"/>
      <c r="N64" s="117"/>
      <c r="X64" s="18"/>
      <c r="Y64" s="6" t="s">
        <v>154</v>
      </c>
      <c r="Z64" s="18"/>
      <c r="AA64" s="488">
        <f>E33</f>
        <v>53</v>
      </c>
      <c r="AB64" s="18" t="s">
        <v>489</v>
      </c>
      <c r="AC64" s="51"/>
      <c r="AD64" s="488">
        <f>M33</f>
        <v>49243.5</v>
      </c>
    </row>
    <row r="65" spans="1:30" ht="12.75">
      <c r="A65" s="117"/>
      <c r="B65" s="117"/>
      <c r="C65" s="117"/>
      <c r="D65" s="117"/>
      <c r="E65" s="117"/>
      <c r="F65" s="117"/>
      <c r="G65" s="117"/>
      <c r="H65" s="117"/>
      <c r="I65" s="117"/>
      <c r="J65" s="117"/>
      <c r="K65" s="117"/>
      <c r="L65" s="117"/>
      <c r="M65" s="117"/>
      <c r="N65" s="117"/>
      <c r="X65" s="18"/>
      <c r="Y65" s="6" t="s">
        <v>192</v>
      </c>
      <c r="Z65" s="18"/>
      <c r="AA65" s="488">
        <f>E28</f>
        <v>17</v>
      </c>
      <c r="AB65" s="6" t="s">
        <v>154</v>
      </c>
      <c r="AC65" s="51"/>
      <c r="AD65" s="488">
        <f>M28</f>
        <v>4390.02</v>
      </c>
    </row>
    <row r="66" spans="1:30" ht="12.75">
      <c r="A66" s="117"/>
      <c r="B66" s="117"/>
      <c r="C66" s="117"/>
      <c r="D66" s="117"/>
      <c r="E66" s="117"/>
      <c r="F66" s="117"/>
      <c r="G66" s="117"/>
      <c r="H66" s="117"/>
      <c r="I66" s="117"/>
      <c r="J66" s="117"/>
      <c r="K66" s="117"/>
      <c r="L66" s="117"/>
      <c r="M66" s="117"/>
      <c r="N66" s="117"/>
      <c r="X66" s="18"/>
      <c r="Y66" s="18" t="s">
        <v>489</v>
      </c>
      <c r="Z66" s="18"/>
      <c r="AA66" s="51">
        <f>E37</f>
        <v>233</v>
      </c>
      <c r="AB66" s="6" t="s">
        <v>192</v>
      </c>
      <c r="AC66" s="51"/>
      <c r="AD66" s="51">
        <f>M37</f>
        <v>245336.59</v>
      </c>
    </row>
    <row r="67" spans="1:30" ht="12.75">
      <c r="A67" s="117"/>
      <c r="B67" s="117"/>
      <c r="C67" s="117"/>
      <c r="D67" s="117"/>
      <c r="E67" s="117"/>
      <c r="F67" s="117"/>
      <c r="G67" s="117"/>
      <c r="H67" s="117"/>
      <c r="I67" s="117"/>
      <c r="J67" s="117"/>
      <c r="K67" s="117"/>
      <c r="L67" s="117"/>
      <c r="M67" s="117"/>
      <c r="N67" s="117"/>
      <c r="X67" s="18"/>
      <c r="Y67" s="6" t="s">
        <v>546</v>
      </c>
      <c r="Z67" s="18"/>
      <c r="AA67" s="488">
        <f>E36</f>
        <v>0</v>
      </c>
      <c r="AB67" s="6" t="s">
        <v>546</v>
      </c>
      <c r="AC67" s="192"/>
      <c r="AD67" s="488">
        <f>M36</f>
        <v>0</v>
      </c>
    </row>
    <row r="68" spans="1:30" ht="12.75">
      <c r="A68" s="117"/>
      <c r="B68" s="117"/>
      <c r="C68" s="117"/>
      <c r="D68" s="117"/>
      <c r="E68" s="117"/>
      <c r="F68" s="117"/>
      <c r="G68" s="117"/>
      <c r="H68" s="117"/>
      <c r="I68" s="117"/>
      <c r="J68" s="117"/>
      <c r="K68" s="117"/>
      <c r="L68" s="117"/>
      <c r="M68" s="117"/>
      <c r="N68" s="117"/>
      <c r="X68" s="18"/>
      <c r="Y68" s="18"/>
      <c r="Z68" s="18"/>
      <c r="AA68" s="18"/>
      <c r="AB68" s="18"/>
      <c r="AC68" s="18"/>
      <c r="AD68" s="18"/>
    </row>
    <row r="69" spans="1:30" ht="12.75">
      <c r="A69" s="117"/>
      <c r="B69" s="117"/>
      <c r="C69" s="117"/>
      <c r="D69" s="117"/>
      <c r="E69" s="117"/>
      <c r="F69" s="117"/>
      <c r="G69" s="117"/>
      <c r="H69" s="117"/>
      <c r="I69" s="117"/>
      <c r="J69" s="117"/>
      <c r="K69" s="117"/>
      <c r="L69" s="117"/>
      <c r="M69" s="117"/>
      <c r="N69" s="117"/>
      <c r="X69" s="18"/>
      <c r="Y69" s="18"/>
      <c r="Z69" s="18"/>
      <c r="AA69" s="18"/>
      <c r="AB69" s="18"/>
      <c r="AC69" s="18"/>
      <c r="AD69" s="18"/>
    </row>
    <row r="70" spans="1:30" ht="12.75">
      <c r="A70" s="117"/>
      <c r="B70" s="117"/>
      <c r="C70" s="117"/>
      <c r="D70" s="117"/>
      <c r="E70" s="117"/>
      <c r="F70" s="117"/>
      <c r="G70" s="117"/>
      <c r="H70" s="117"/>
      <c r="I70" s="117"/>
      <c r="J70" s="117"/>
      <c r="K70" s="117"/>
      <c r="L70" s="117"/>
      <c r="M70" s="117"/>
      <c r="N70" s="117"/>
      <c r="X70" s="18"/>
      <c r="Y70" s="18" t="s">
        <v>309</v>
      </c>
      <c r="Z70" s="18"/>
      <c r="AA70" s="18"/>
      <c r="AB70" s="18"/>
      <c r="AC70" s="18"/>
      <c r="AD70" s="18"/>
    </row>
    <row r="71" spans="1:30" ht="12.75">
      <c r="A71" s="117"/>
      <c r="B71" s="117"/>
      <c r="C71" s="117"/>
      <c r="D71" s="117"/>
      <c r="E71" s="117"/>
      <c r="F71" s="117"/>
      <c r="G71" s="117"/>
      <c r="H71" s="117"/>
      <c r="I71" s="117"/>
      <c r="J71" s="117"/>
      <c r="K71" s="117"/>
      <c r="L71" s="117"/>
      <c r="M71" s="117"/>
      <c r="N71" s="117"/>
      <c r="X71" s="18"/>
      <c r="Y71" s="18" t="s">
        <v>35</v>
      </c>
      <c r="Z71" s="18"/>
      <c r="AA71" s="18"/>
      <c r="AB71" s="18"/>
      <c r="AC71" s="18"/>
      <c r="AD71" s="18"/>
    </row>
    <row r="72" spans="1:30" ht="12.75">
      <c r="A72" s="117"/>
      <c r="B72" s="117"/>
      <c r="C72" s="117"/>
      <c r="D72" s="117"/>
      <c r="E72" s="117"/>
      <c r="F72" s="117"/>
      <c r="G72" s="117"/>
      <c r="H72" s="117"/>
      <c r="I72" s="117"/>
      <c r="J72" s="117"/>
      <c r="K72" s="117"/>
      <c r="L72" s="117"/>
      <c r="M72" s="117"/>
      <c r="N72" s="117"/>
      <c r="X72" s="18"/>
      <c r="Y72" s="18" t="s">
        <v>38</v>
      </c>
      <c r="Z72" s="51">
        <f>J9</f>
        <v>286915</v>
      </c>
      <c r="AA72" s="18"/>
      <c r="AB72" s="18"/>
      <c r="AC72" s="18"/>
      <c r="AD72" s="18"/>
    </row>
    <row r="73" spans="1:30" ht="12.75">
      <c r="A73" s="117"/>
      <c r="B73" s="117"/>
      <c r="C73" s="117"/>
      <c r="D73" s="117"/>
      <c r="E73" s="117"/>
      <c r="F73" s="117"/>
      <c r="G73" s="117"/>
      <c r="H73" s="117"/>
      <c r="I73" s="117"/>
      <c r="J73" s="117"/>
      <c r="K73" s="117"/>
      <c r="L73" s="117"/>
      <c r="M73" s="117"/>
      <c r="N73" s="117"/>
      <c r="X73" s="18"/>
      <c r="Y73" s="18" t="s">
        <v>39</v>
      </c>
      <c r="Z73" s="51">
        <f>K9</f>
        <v>90350</v>
      </c>
      <c r="AA73" s="18"/>
      <c r="AB73" s="51"/>
      <c r="AC73" s="18"/>
      <c r="AD73" s="18"/>
    </row>
    <row r="74" spans="1:30" ht="12.75">
      <c r="A74" s="117"/>
      <c r="B74" s="117"/>
      <c r="C74" s="117"/>
      <c r="D74" s="117"/>
      <c r="E74" s="117"/>
      <c r="F74" s="117"/>
      <c r="G74" s="117"/>
      <c r="H74" s="117"/>
      <c r="I74" s="117"/>
      <c r="J74" s="117"/>
      <c r="K74" s="117"/>
      <c r="L74" s="117"/>
      <c r="M74" s="117"/>
      <c r="N74" s="117"/>
      <c r="X74" s="18"/>
      <c r="Y74" s="18" t="s">
        <v>310</v>
      </c>
      <c r="Z74" s="18"/>
      <c r="AA74" s="18"/>
      <c r="AB74" s="18"/>
      <c r="AC74" s="18"/>
      <c r="AD74" s="18"/>
    </row>
    <row r="75" spans="1:30" ht="12.75">
      <c r="A75" s="117"/>
      <c r="B75" s="117"/>
      <c r="C75" s="117"/>
      <c r="D75" s="117"/>
      <c r="E75" s="117"/>
      <c r="F75" s="117"/>
      <c r="G75" s="117"/>
      <c r="H75" s="117"/>
      <c r="I75" s="117"/>
      <c r="J75" s="117"/>
      <c r="K75" s="117"/>
      <c r="L75" s="117"/>
      <c r="M75" s="117"/>
      <c r="N75" s="117"/>
      <c r="X75" s="18"/>
      <c r="Y75" s="18" t="s">
        <v>38</v>
      </c>
      <c r="Z75" s="51">
        <f>R9</f>
        <v>228266381.37000003</v>
      </c>
      <c r="AA75" s="18"/>
      <c r="AB75" s="18"/>
      <c r="AC75" s="18"/>
      <c r="AD75" s="18"/>
    </row>
    <row r="76" spans="1:30" ht="12.75">
      <c r="A76" s="117"/>
      <c r="B76" s="117"/>
      <c r="C76" s="117"/>
      <c r="D76" s="117"/>
      <c r="E76" s="117"/>
      <c r="F76" s="117"/>
      <c r="G76" s="117"/>
      <c r="H76" s="117"/>
      <c r="I76" s="117"/>
      <c r="J76" s="117"/>
      <c r="K76" s="117"/>
      <c r="L76" s="117"/>
      <c r="M76" s="117"/>
      <c r="N76" s="117"/>
      <c r="X76" s="18"/>
      <c r="Y76" s="18" t="s">
        <v>39</v>
      </c>
      <c r="Z76" s="51">
        <f>S9</f>
        <v>42063238.92</v>
      </c>
      <c r="AA76" s="18"/>
      <c r="AB76" s="18"/>
      <c r="AC76" s="18"/>
      <c r="AD76" s="18"/>
    </row>
    <row r="77" spans="1:30" ht="12.75">
      <c r="A77" s="117"/>
      <c r="B77" s="117"/>
      <c r="C77" s="117"/>
      <c r="D77" s="117"/>
      <c r="E77" s="117"/>
      <c r="F77" s="117"/>
      <c r="G77" s="117"/>
      <c r="H77" s="117"/>
      <c r="I77" s="117"/>
      <c r="J77" s="117"/>
      <c r="K77" s="117"/>
      <c r="L77" s="117"/>
      <c r="M77" s="117"/>
      <c r="N77" s="117"/>
      <c r="X77" s="18"/>
      <c r="Y77" s="18"/>
      <c r="Z77" s="18"/>
      <c r="AA77" s="18"/>
      <c r="AB77" s="18"/>
      <c r="AC77" s="18"/>
      <c r="AD77" s="18"/>
    </row>
    <row r="78" spans="1:30" ht="12.75">
      <c r="A78" s="117"/>
      <c r="B78" s="117"/>
      <c r="C78" s="117"/>
      <c r="D78" s="117"/>
      <c r="E78" s="117"/>
      <c r="F78" s="117"/>
      <c r="G78" s="117"/>
      <c r="H78" s="117"/>
      <c r="I78" s="117"/>
      <c r="J78" s="117"/>
      <c r="K78" s="117"/>
      <c r="L78" s="117"/>
      <c r="M78" s="117"/>
      <c r="N78" s="117"/>
      <c r="X78" s="18"/>
      <c r="Y78" s="18"/>
      <c r="Z78" s="18"/>
      <c r="AA78" s="18"/>
      <c r="AB78" s="18"/>
      <c r="AC78" s="18"/>
      <c r="AD78" s="18"/>
    </row>
    <row r="79" spans="1:30" ht="12.75">
      <c r="A79" s="117"/>
      <c r="B79" s="117"/>
      <c r="C79" s="117"/>
      <c r="D79" s="117"/>
      <c r="E79" s="117"/>
      <c r="F79" s="117"/>
      <c r="G79" s="117"/>
      <c r="H79" s="117"/>
      <c r="I79" s="117"/>
      <c r="J79" s="117"/>
      <c r="K79" s="117"/>
      <c r="L79" s="536"/>
      <c r="M79" s="117"/>
      <c r="N79" s="117"/>
      <c r="X79" s="18"/>
      <c r="Y79" s="18"/>
      <c r="Z79" s="18"/>
      <c r="AA79" s="18"/>
      <c r="AB79" s="18"/>
      <c r="AC79" s="18"/>
      <c r="AD79" s="18"/>
    </row>
    <row r="80" spans="1:16" ht="12.75">
      <c r="A80" s="117"/>
      <c r="B80" s="117"/>
      <c r="C80" s="117"/>
      <c r="D80" s="117"/>
      <c r="E80" s="117"/>
      <c r="F80" s="117"/>
      <c r="G80" s="117"/>
      <c r="H80" s="117"/>
      <c r="I80" s="117"/>
      <c r="J80" s="117"/>
      <c r="K80" s="117"/>
      <c r="L80" s="117"/>
      <c r="M80" s="117"/>
      <c r="N80" s="117"/>
      <c r="O80" s="117"/>
      <c r="P80" s="117"/>
    </row>
    <row r="81" spans="1:16" ht="12.75">
      <c r="A81" s="117"/>
      <c r="B81" s="117"/>
      <c r="C81" s="117"/>
      <c r="D81" s="117"/>
      <c r="E81" s="117"/>
      <c r="F81" s="117"/>
      <c r="G81" s="117"/>
      <c r="H81" s="117"/>
      <c r="I81" s="117"/>
      <c r="J81" s="117"/>
      <c r="K81" s="117"/>
      <c r="L81" s="117"/>
      <c r="M81" s="117"/>
      <c r="N81" s="117"/>
      <c r="O81" s="117"/>
      <c r="P81" s="117"/>
    </row>
    <row r="82" spans="1:16" ht="12.75">
      <c r="A82" s="117"/>
      <c r="B82" s="117"/>
      <c r="C82" s="117"/>
      <c r="D82" s="117"/>
      <c r="E82" s="117"/>
      <c r="F82" s="117"/>
      <c r="G82" s="117"/>
      <c r="H82" s="117"/>
      <c r="I82" s="117"/>
      <c r="J82" s="117"/>
      <c r="K82" s="117"/>
      <c r="L82" s="117"/>
      <c r="M82" s="117"/>
      <c r="N82" s="117"/>
      <c r="O82" s="117"/>
      <c r="P82" s="117"/>
    </row>
    <row r="83" spans="1:16" ht="12.75">
      <c r="A83" s="117"/>
      <c r="B83" s="117"/>
      <c r="C83" s="117"/>
      <c r="D83" s="117"/>
      <c r="E83" s="117"/>
      <c r="F83" s="117"/>
      <c r="G83" s="117"/>
      <c r="H83" s="117"/>
      <c r="I83" s="117"/>
      <c r="J83" s="117"/>
      <c r="K83" s="117"/>
      <c r="L83" s="117"/>
      <c r="M83" s="117"/>
      <c r="N83" s="117"/>
      <c r="O83" s="117"/>
      <c r="P83" s="117"/>
    </row>
    <row r="84" ht="20.25" customHeight="1">
      <c r="K84" s="6"/>
    </row>
  </sheetData>
  <mergeCells count="15">
    <mergeCell ref="C3:K3"/>
    <mergeCell ref="A37:C37"/>
    <mergeCell ref="A5:C7"/>
    <mergeCell ref="E6:E7"/>
    <mergeCell ref="F6:F7"/>
    <mergeCell ref="A22:C22"/>
    <mergeCell ref="G6:G7"/>
    <mergeCell ref="H6:H7"/>
    <mergeCell ref="I6:I7"/>
    <mergeCell ref="M6:M7"/>
    <mergeCell ref="Q6:Q7"/>
    <mergeCell ref="N6:N7"/>
    <mergeCell ref="U6:U7"/>
    <mergeCell ref="O6:O7"/>
    <mergeCell ref="P6:P7"/>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89" r:id="rId2"/>
  <rowBreaks count="1" manualBreakCount="1">
    <brk id="41" max="22" man="1"/>
  </rowBreaks>
  <drawing r:id="rId1"/>
</worksheet>
</file>

<file path=xl/worksheets/sheet5.xml><?xml version="1.0" encoding="utf-8"?>
<worksheet xmlns="http://schemas.openxmlformats.org/spreadsheetml/2006/main" xmlns:r="http://schemas.openxmlformats.org/officeDocument/2006/relationships">
  <sheetPr codeName="Plan9">
    <pageSetUpPr fitToPage="1"/>
  </sheetPr>
  <dimension ref="A1:W36"/>
  <sheetViews>
    <sheetView showGridLines="0" workbookViewId="0" topLeftCell="A11">
      <selection activeCell="E9" sqref="E9:Q30"/>
    </sheetView>
  </sheetViews>
  <sheetFormatPr defaultColWidth="9.140625" defaultRowHeight="12.75"/>
  <cols>
    <col min="1" max="1" width="5.7109375" style="66" customWidth="1"/>
    <col min="2" max="2" width="0.85546875" style="66" customWidth="1"/>
    <col min="3" max="3" width="8.421875" style="66" customWidth="1"/>
    <col min="4" max="4" width="0.85546875" style="66" customWidth="1"/>
    <col min="5" max="5" width="7.421875" style="66" customWidth="1"/>
    <col min="6" max="6" width="7.7109375" style="66" customWidth="1"/>
    <col min="7" max="7" width="8.421875" style="66" customWidth="1"/>
    <col min="8" max="8" width="9.140625" style="66" customWidth="1"/>
    <col min="9" max="9" width="10.00390625" style="66" customWidth="1"/>
    <col min="10" max="10" width="7.57421875" style="66" customWidth="1"/>
    <col min="11" max="11" width="0.85546875" style="66" customWidth="1"/>
    <col min="12" max="12" width="9.8515625" style="66" customWidth="1"/>
    <col min="13" max="13" width="7.57421875" style="66" customWidth="1"/>
    <col min="14" max="14" width="8.8515625" style="66" customWidth="1"/>
    <col min="15" max="15" width="9.421875" style="66" customWidth="1"/>
    <col min="16" max="16" width="10.00390625" style="66" customWidth="1"/>
    <col min="17" max="17" width="9.7109375" style="66" bestFit="1" customWidth="1"/>
    <col min="18" max="18" width="6.140625" style="66" customWidth="1"/>
    <col min="19" max="16384" width="11.57421875" style="66" customWidth="1"/>
  </cols>
  <sheetData>
    <row r="1" spans="1:17" s="18" customFormat="1" ht="16.5" customHeight="1">
      <c r="A1" s="64" t="str">
        <f>'01'!A1</f>
        <v>Boletim Estatístico da Previdência Social - Vol. 14 Nº 11</v>
      </c>
      <c r="B1" s="64"/>
      <c r="D1" s="45"/>
      <c r="E1" s="45"/>
      <c r="F1" s="45"/>
      <c r="G1" s="45"/>
      <c r="H1" s="45"/>
      <c r="I1" s="45"/>
      <c r="J1" s="45"/>
      <c r="K1" s="45"/>
      <c r="L1" s="45"/>
      <c r="M1" s="45"/>
      <c r="N1" s="45"/>
      <c r="O1" s="45"/>
      <c r="P1" s="45"/>
      <c r="Q1" s="162" t="str">
        <f>'01'!L1</f>
        <v>Novembro/2009</v>
      </c>
    </row>
    <row r="2" spans="4:18" ht="9" customHeight="1">
      <c r="D2" s="67"/>
      <c r="E2" s="67"/>
      <c r="F2" s="67"/>
      <c r="G2" s="67"/>
      <c r="H2" s="67"/>
      <c r="I2" s="67"/>
      <c r="J2" s="67"/>
      <c r="K2" s="67"/>
      <c r="L2" s="67"/>
      <c r="M2" s="67"/>
      <c r="N2" s="67"/>
      <c r="O2" s="67"/>
      <c r="P2" s="67"/>
      <c r="Q2" s="67"/>
      <c r="R2" s="1"/>
    </row>
    <row r="3" spans="1:17" ht="18" customHeight="1">
      <c r="A3" s="921" t="s">
        <v>55</v>
      </c>
      <c r="B3" s="175"/>
      <c r="C3" s="1127" t="s">
        <v>300</v>
      </c>
      <c r="D3" s="1128"/>
      <c r="E3" s="1128"/>
      <c r="F3" s="1128"/>
      <c r="G3" s="1128"/>
      <c r="H3" s="1128"/>
      <c r="I3" s="1128"/>
      <c r="J3" s="1128"/>
      <c r="K3" s="1128"/>
      <c r="L3" s="1128"/>
      <c r="M3" s="1128"/>
      <c r="N3" s="1129"/>
      <c r="O3"/>
      <c r="P3"/>
      <c r="Q3"/>
    </row>
    <row r="4" spans="1:17" s="94" customFormat="1" ht="9" customHeight="1">
      <c r="A4" s="326"/>
      <c r="B4" s="197"/>
      <c r="C4" s="198"/>
      <c r="D4" s="198"/>
      <c r="E4" s="198"/>
      <c r="F4" s="198"/>
      <c r="G4" s="198"/>
      <c r="H4" s="198"/>
      <c r="I4" s="198"/>
      <c r="J4" s="198"/>
      <c r="K4" s="198"/>
      <c r="L4" s="198"/>
      <c r="M4" s="198"/>
      <c r="N4" s="198"/>
      <c r="O4" s="198"/>
      <c r="P4" s="198"/>
      <c r="Q4" s="198"/>
    </row>
    <row r="5" spans="1:17" s="117" customFormat="1" ht="17.25" customHeight="1">
      <c r="A5" s="1170" t="s">
        <v>707</v>
      </c>
      <c r="B5" s="1171"/>
      <c r="C5" s="1172"/>
      <c r="D5" s="574"/>
      <c r="E5" s="1165" t="s">
        <v>108</v>
      </c>
      <c r="F5" s="1166"/>
      <c r="G5" s="1166"/>
      <c r="H5" s="1166"/>
      <c r="I5" s="1166"/>
      <c r="J5" s="1167"/>
      <c r="K5" s="575"/>
      <c r="L5" s="1165" t="s">
        <v>109</v>
      </c>
      <c r="M5" s="1166"/>
      <c r="N5" s="1166"/>
      <c r="O5" s="1166"/>
      <c r="P5" s="1166"/>
      <c r="Q5" s="1167"/>
    </row>
    <row r="6" spans="1:17" s="117" customFormat="1" ht="17.25" customHeight="1">
      <c r="A6" s="1173"/>
      <c r="B6" s="1174"/>
      <c r="C6" s="1175"/>
      <c r="D6" s="574"/>
      <c r="E6" s="1168" t="s">
        <v>129</v>
      </c>
      <c r="F6" s="1161" t="s">
        <v>302</v>
      </c>
      <c r="G6" s="1161" t="s">
        <v>303</v>
      </c>
      <c r="H6" s="1161" t="s">
        <v>299</v>
      </c>
      <c r="I6" s="1161" t="s">
        <v>152</v>
      </c>
      <c r="J6" s="1163" t="s">
        <v>489</v>
      </c>
      <c r="K6" s="576"/>
      <c r="L6" s="1168" t="s">
        <v>129</v>
      </c>
      <c r="M6" s="1161" t="s">
        <v>302</v>
      </c>
      <c r="N6" s="1161" t="s">
        <v>303</v>
      </c>
      <c r="O6" s="1161" t="s">
        <v>299</v>
      </c>
      <c r="P6" s="1161" t="s">
        <v>152</v>
      </c>
      <c r="Q6" s="1163" t="s">
        <v>489</v>
      </c>
    </row>
    <row r="7" spans="1:17" s="117" customFormat="1" ht="21.75" customHeight="1">
      <c r="A7" s="1176"/>
      <c r="B7" s="1177"/>
      <c r="C7" s="1178"/>
      <c r="D7" s="574"/>
      <c r="E7" s="1169"/>
      <c r="F7" s="1162"/>
      <c r="G7" s="1162"/>
      <c r="H7" s="1162"/>
      <c r="I7" s="1162"/>
      <c r="J7" s="1164"/>
      <c r="K7" s="576"/>
      <c r="L7" s="1169"/>
      <c r="M7" s="1162"/>
      <c r="N7" s="1162"/>
      <c r="O7" s="1162"/>
      <c r="P7" s="1162"/>
      <c r="Q7" s="1164"/>
    </row>
    <row r="8" spans="1:17" s="117" customFormat="1" ht="6" customHeight="1">
      <c r="A8" s="45"/>
      <c r="D8" s="45"/>
      <c r="E8" s="45"/>
      <c r="F8" s="45"/>
      <c r="G8" s="45"/>
      <c r="H8" s="45"/>
      <c r="I8" s="45"/>
      <c r="J8" s="45"/>
      <c r="K8" s="159"/>
      <c r="L8" s="45"/>
      <c r="M8" s="45"/>
      <c r="N8" s="45"/>
      <c r="O8" s="45"/>
      <c r="P8" s="45"/>
      <c r="Q8" s="45"/>
    </row>
    <row r="9" spans="1:19" s="150" customFormat="1" ht="14.25" customHeight="1">
      <c r="A9" s="294" t="s">
        <v>48</v>
      </c>
      <c r="B9" s="295"/>
      <c r="C9" s="296"/>
      <c r="D9" s="149"/>
      <c r="E9" s="717">
        <v>377265</v>
      </c>
      <c r="F9" s="711">
        <v>100</v>
      </c>
      <c r="G9" s="711" t="s">
        <v>193</v>
      </c>
      <c r="H9" s="720">
        <v>340372</v>
      </c>
      <c r="I9" s="720">
        <v>36660</v>
      </c>
      <c r="J9" s="721">
        <v>233</v>
      </c>
      <c r="K9" s="159"/>
      <c r="L9" s="717">
        <v>270329620.28999996</v>
      </c>
      <c r="M9" s="711">
        <v>100</v>
      </c>
      <c r="N9" s="711" t="s">
        <v>193</v>
      </c>
      <c r="O9" s="720">
        <v>253012785.19999996</v>
      </c>
      <c r="P9" s="720">
        <v>17071498.5</v>
      </c>
      <c r="Q9" s="721">
        <v>245336.59</v>
      </c>
      <c r="R9" s="47"/>
      <c r="S9" s="47"/>
    </row>
    <row r="10" spans="1:17" s="117" customFormat="1" ht="14.25" customHeight="1">
      <c r="A10" s="297" t="s">
        <v>49</v>
      </c>
      <c r="B10" s="89"/>
      <c r="C10" s="298"/>
      <c r="E10" s="718">
        <v>1534</v>
      </c>
      <c r="F10" s="713">
        <v>0.4066107378102925</v>
      </c>
      <c r="G10" s="713">
        <v>0.4066107378102925</v>
      </c>
      <c r="H10" s="722">
        <v>1531</v>
      </c>
      <c r="I10" s="722">
        <v>0</v>
      </c>
      <c r="J10" s="723">
        <v>3</v>
      </c>
      <c r="K10" s="47"/>
      <c r="L10" s="718">
        <v>503370.71</v>
      </c>
      <c r="M10" s="713">
        <v>0.18620627271994902</v>
      </c>
      <c r="N10" s="713">
        <v>0.18620627271994902</v>
      </c>
      <c r="O10" s="722">
        <v>502200.78</v>
      </c>
      <c r="P10" s="722">
        <v>0</v>
      </c>
      <c r="Q10" s="723">
        <v>1169.93</v>
      </c>
    </row>
    <row r="11" spans="1:17" s="117" customFormat="1" ht="14.25" customHeight="1">
      <c r="A11" s="299" t="s">
        <v>50</v>
      </c>
      <c r="B11" s="143"/>
      <c r="C11" s="300"/>
      <c r="E11" s="718">
        <v>205105</v>
      </c>
      <c r="F11" s="713">
        <v>54.36629424940029</v>
      </c>
      <c r="G11" s="713">
        <v>54.77290498721058</v>
      </c>
      <c r="H11" s="722">
        <v>168496</v>
      </c>
      <c r="I11" s="722">
        <v>36607</v>
      </c>
      <c r="J11" s="723">
        <v>2</v>
      </c>
      <c r="K11" s="47"/>
      <c r="L11" s="718">
        <v>95373825</v>
      </c>
      <c r="M11" s="713">
        <v>35.28056781113604</v>
      </c>
      <c r="N11" s="713">
        <v>35.46677408385599</v>
      </c>
      <c r="O11" s="722">
        <v>78350640</v>
      </c>
      <c r="P11" s="722">
        <v>17022255</v>
      </c>
      <c r="Q11" s="723">
        <v>930</v>
      </c>
    </row>
    <row r="12" spans="1:17" s="117" customFormat="1" ht="14.25" customHeight="1">
      <c r="A12" s="297" t="s">
        <v>51</v>
      </c>
      <c r="B12" s="89"/>
      <c r="C12" s="298"/>
      <c r="E12" s="718">
        <v>102408</v>
      </c>
      <c r="F12" s="713">
        <v>27.14484513538229</v>
      </c>
      <c r="G12" s="713">
        <v>81.91775012259288</v>
      </c>
      <c r="H12" s="722">
        <v>102132</v>
      </c>
      <c r="I12" s="722">
        <v>53</v>
      </c>
      <c r="J12" s="723">
        <v>223</v>
      </c>
      <c r="K12" s="47"/>
      <c r="L12" s="718">
        <v>66936796.959999986</v>
      </c>
      <c r="M12" s="713">
        <v>24.76117744263192</v>
      </c>
      <c r="N12" s="713">
        <v>60.22795152648791</v>
      </c>
      <c r="O12" s="722">
        <v>66683739.959999986</v>
      </c>
      <c r="P12" s="722">
        <v>49243.5</v>
      </c>
      <c r="Q12" s="723">
        <v>203813.5</v>
      </c>
    </row>
    <row r="13" spans="1:17" s="117" customFormat="1" ht="14.25" customHeight="1">
      <c r="A13" s="299" t="s">
        <v>52</v>
      </c>
      <c r="B13" s="143"/>
      <c r="C13" s="300"/>
      <c r="E13" s="718">
        <v>33277</v>
      </c>
      <c r="F13" s="713">
        <v>8.820590301247135</v>
      </c>
      <c r="G13" s="713">
        <v>90.73834042384001</v>
      </c>
      <c r="H13" s="722">
        <v>33276</v>
      </c>
      <c r="I13" s="722">
        <v>0</v>
      </c>
      <c r="J13" s="723">
        <v>1</v>
      </c>
      <c r="K13" s="47"/>
      <c r="L13" s="718">
        <v>37521700.17</v>
      </c>
      <c r="M13" s="713">
        <v>13.87998108743987</v>
      </c>
      <c r="N13" s="713">
        <v>74.10793261392777</v>
      </c>
      <c r="O13" s="722">
        <v>37520707.4</v>
      </c>
      <c r="P13" s="722">
        <v>0</v>
      </c>
      <c r="Q13" s="723">
        <v>992.77</v>
      </c>
    </row>
    <row r="14" spans="1:17" s="117" customFormat="1" ht="14.25" customHeight="1">
      <c r="A14" s="297" t="s">
        <v>53</v>
      </c>
      <c r="B14" s="89"/>
      <c r="C14" s="298"/>
      <c r="E14" s="718">
        <v>16594</v>
      </c>
      <c r="F14" s="713">
        <v>4.398499728307688</v>
      </c>
      <c r="G14" s="713">
        <v>95.1368401521477</v>
      </c>
      <c r="H14" s="722">
        <v>16594</v>
      </c>
      <c r="I14" s="722">
        <v>0</v>
      </c>
      <c r="J14" s="723">
        <v>0</v>
      </c>
      <c r="K14" s="47"/>
      <c r="L14" s="718">
        <v>26671934.98</v>
      </c>
      <c r="M14" s="713">
        <v>9.866449318941557</v>
      </c>
      <c r="N14" s="713">
        <v>83.97438193286933</v>
      </c>
      <c r="O14" s="722">
        <v>26671934.98</v>
      </c>
      <c r="P14" s="722">
        <v>0</v>
      </c>
      <c r="Q14" s="723">
        <v>0</v>
      </c>
    </row>
    <row r="15" spans="1:17" s="117" customFormat="1" ht="14.25" customHeight="1">
      <c r="A15" s="299" t="s">
        <v>54</v>
      </c>
      <c r="B15" s="143"/>
      <c r="C15" s="300"/>
      <c r="E15" s="718">
        <v>9563</v>
      </c>
      <c r="F15" s="713">
        <v>2.534823002398844</v>
      </c>
      <c r="G15" s="713">
        <v>97.67166315454654</v>
      </c>
      <c r="H15" s="722">
        <v>9563</v>
      </c>
      <c r="I15" s="722">
        <v>0</v>
      </c>
      <c r="J15" s="723">
        <v>0</v>
      </c>
      <c r="K15" s="47"/>
      <c r="L15" s="718">
        <v>19850089.299999997</v>
      </c>
      <c r="M15" s="713">
        <v>7.342920571820997</v>
      </c>
      <c r="N15" s="713">
        <v>91.31730250469033</v>
      </c>
      <c r="O15" s="722">
        <v>19850089.299999997</v>
      </c>
      <c r="P15" s="722">
        <v>0</v>
      </c>
      <c r="Q15" s="723">
        <v>0</v>
      </c>
    </row>
    <row r="16" spans="1:17" s="117" customFormat="1" ht="14.25" customHeight="1">
      <c r="A16" s="297" t="s">
        <v>92</v>
      </c>
      <c r="B16" s="89"/>
      <c r="C16" s="298"/>
      <c r="E16" s="718">
        <v>6883</v>
      </c>
      <c r="F16" s="713">
        <v>1.8244470067459213</v>
      </c>
      <c r="G16" s="713">
        <v>99.49611016129246</v>
      </c>
      <c r="H16" s="722">
        <v>6883</v>
      </c>
      <c r="I16" s="722">
        <v>0</v>
      </c>
      <c r="J16" s="723">
        <v>0</v>
      </c>
      <c r="K16" s="47"/>
      <c r="L16" s="718">
        <v>17629624.13</v>
      </c>
      <c r="M16" s="713">
        <v>6.521528832499957</v>
      </c>
      <c r="N16" s="713">
        <v>97.83883133719029</v>
      </c>
      <c r="O16" s="722">
        <v>17629624.13</v>
      </c>
      <c r="P16" s="722">
        <v>0</v>
      </c>
      <c r="Q16" s="723">
        <v>0</v>
      </c>
    </row>
    <row r="17" spans="1:17" s="117" customFormat="1" ht="14.25" customHeight="1">
      <c r="A17" s="299" t="s">
        <v>93</v>
      </c>
      <c r="B17" s="143"/>
      <c r="C17" s="300"/>
      <c r="E17" s="718">
        <v>1714</v>
      </c>
      <c r="F17" s="713">
        <v>0.454322558413847</v>
      </c>
      <c r="G17" s="713">
        <v>99.95043271970631</v>
      </c>
      <c r="H17" s="722">
        <v>1713</v>
      </c>
      <c r="I17" s="722">
        <v>0</v>
      </c>
      <c r="J17" s="723">
        <v>1</v>
      </c>
      <c r="K17" s="47"/>
      <c r="L17" s="718">
        <v>5107450.18</v>
      </c>
      <c r="M17" s="713">
        <v>1.8893416764766322</v>
      </c>
      <c r="N17" s="713">
        <v>99.72817301366692</v>
      </c>
      <c r="O17" s="722">
        <v>5104231.45</v>
      </c>
      <c r="P17" s="722">
        <v>0</v>
      </c>
      <c r="Q17" s="723">
        <v>3218.73</v>
      </c>
    </row>
    <row r="18" spans="1:17" s="117" customFormat="1" ht="14.25" customHeight="1">
      <c r="A18" s="297" t="s">
        <v>94</v>
      </c>
      <c r="B18" s="89"/>
      <c r="C18" s="298"/>
      <c r="E18" s="718">
        <v>117</v>
      </c>
      <c r="F18" s="713">
        <v>0.031012683392310444</v>
      </c>
      <c r="G18" s="713">
        <v>99.98144540309862</v>
      </c>
      <c r="H18" s="722">
        <v>117</v>
      </c>
      <c r="I18" s="722">
        <v>0</v>
      </c>
      <c r="J18" s="723">
        <v>0</v>
      </c>
      <c r="K18" s="47"/>
      <c r="L18" s="718">
        <v>404379.58</v>
      </c>
      <c r="M18" s="713">
        <v>0.1495875959009583</v>
      </c>
      <c r="N18" s="713">
        <v>99.87776060956787</v>
      </c>
      <c r="O18" s="722">
        <v>404379.58</v>
      </c>
      <c r="P18" s="722">
        <v>0</v>
      </c>
      <c r="Q18" s="723">
        <v>0</v>
      </c>
    </row>
    <row r="19" spans="1:17" s="117" customFormat="1" ht="14.25" customHeight="1">
      <c r="A19" s="299" t="s">
        <v>95</v>
      </c>
      <c r="B19" s="143"/>
      <c r="C19" s="300"/>
      <c r="E19" s="718">
        <v>52</v>
      </c>
      <c r="F19" s="713">
        <v>0.013783414841026865</v>
      </c>
      <c r="G19" s="713">
        <v>99.99522881793965</v>
      </c>
      <c r="H19" s="722">
        <v>52</v>
      </c>
      <c r="I19" s="722">
        <v>0</v>
      </c>
      <c r="J19" s="723">
        <v>0</v>
      </c>
      <c r="K19" s="47"/>
      <c r="L19" s="718">
        <v>202636.16</v>
      </c>
      <c r="M19" s="713">
        <v>0.07495891859080007</v>
      </c>
      <c r="N19" s="713">
        <v>99.95271952815867</v>
      </c>
      <c r="O19" s="722">
        <v>202636.16</v>
      </c>
      <c r="P19" s="722">
        <v>0</v>
      </c>
      <c r="Q19" s="723">
        <v>0</v>
      </c>
    </row>
    <row r="20" spans="1:17" s="117" customFormat="1" ht="14.25" customHeight="1">
      <c r="A20" s="297" t="s">
        <v>96</v>
      </c>
      <c r="B20" s="89"/>
      <c r="C20" s="298"/>
      <c r="E20" s="718">
        <v>5</v>
      </c>
      <c r="F20" s="713">
        <v>0.001325328350098737</v>
      </c>
      <c r="G20" s="713">
        <v>99.99655414628975</v>
      </c>
      <c r="H20" s="722">
        <v>5</v>
      </c>
      <c r="I20" s="722">
        <v>0</v>
      </c>
      <c r="J20" s="723">
        <v>0</v>
      </c>
      <c r="K20" s="47"/>
      <c r="L20" s="718">
        <v>21953.11</v>
      </c>
      <c r="M20" s="713">
        <v>0.008120867397531017</v>
      </c>
      <c r="N20" s="713">
        <v>99.9608403955562</v>
      </c>
      <c r="O20" s="722">
        <v>21953.11</v>
      </c>
      <c r="P20" s="722">
        <v>0</v>
      </c>
      <c r="Q20" s="723">
        <v>0</v>
      </c>
    </row>
    <row r="21" spans="1:17" s="117" customFormat="1" ht="14.25" customHeight="1">
      <c r="A21" s="299" t="s">
        <v>97</v>
      </c>
      <c r="B21" s="143"/>
      <c r="C21" s="300"/>
      <c r="E21" s="718">
        <v>10</v>
      </c>
      <c r="F21" s="713">
        <v>0.002650656700197474</v>
      </c>
      <c r="G21" s="713">
        <v>99.99920480298995</v>
      </c>
      <c r="H21" s="722">
        <v>9</v>
      </c>
      <c r="I21" s="722">
        <v>0</v>
      </c>
      <c r="J21" s="723">
        <v>1</v>
      </c>
      <c r="K21" s="47"/>
      <c r="L21" s="718">
        <v>65366.42</v>
      </c>
      <c r="M21" s="713">
        <v>0.024180265532825162</v>
      </c>
      <c r="N21" s="713">
        <v>99.98502066108902</v>
      </c>
      <c r="O21" s="722">
        <v>57358.19</v>
      </c>
      <c r="P21" s="722">
        <v>0</v>
      </c>
      <c r="Q21" s="723">
        <v>8008.23</v>
      </c>
    </row>
    <row r="22" spans="1:17" s="117" customFormat="1" ht="14.25" customHeight="1">
      <c r="A22" s="297" t="s">
        <v>98</v>
      </c>
      <c r="B22" s="89"/>
      <c r="C22" s="298"/>
      <c r="E22" s="718">
        <v>2</v>
      </c>
      <c r="F22" s="713">
        <v>0.0005301313400394948</v>
      </c>
      <c r="G22" s="713">
        <v>99.99973493433</v>
      </c>
      <c r="H22" s="722">
        <v>1</v>
      </c>
      <c r="I22" s="722">
        <v>0</v>
      </c>
      <c r="J22" s="723">
        <v>1</v>
      </c>
      <c r="K22" s="47"/>
      <c r="L22" s="718">
        <v>23134.21</v>
      </c>
      <c r="M22" s="713">
        <v>0.008557778454015674</v>
      </c>
      <c r="N22" s="713">
        <v>99.99357843954304</v>
      </c>
      <c r="O22" s="722">
        <v>13290.16</v>
      </c>
      <c r="P22" s="722">
        <v>0</v>
      </c>
      <c r="Q22" s="723">
        <v>9844.05</v>
      </c>
    </row>
    <row r="23" spans="1:17" s="117" customFormat="1" ht="14.25" customHeight="1">
      <c r="A23" s="299" t="s">
        <v>99</v>
      </c>
      <c r="B23" s="143"/>
      <c r="C23" s="300"/>
      <c r="E23" s="718">
        <v>1</v>
      </c>
      <c r="F23" s="713">
        <v>0.0002650656700197474</v>
      </c>
      <c r="G23" s="713">
        <v>100</v>
      </c>
      <c r="H23" s="722">
        <v>0</v>
      </c>
      <c r="I23" s="722">
        <v>0</v>
      </c>
      <c r="J23" s="723">
        <v>1</v>
      </c>
      <c r="K23" s="47"/>
      <c r="L23" s="718">
        <v>17359.38</v>
      </c>
      <c r="M23" s="713">
        <v>0.00642156045696268</v>
      </c>
      <c r="N23" s="713">
        <v>100</v>
      </c>
      <c r="O23" s="722">
        <v>0</v>
      </c>
      <c r="P23" s="722">
        <v>0</v>
      </c>
      <c r="Q23" s="723">
        <v>17359.38</v>
      </c>
    </row>
    <row r="24" spans="1:17" s="117" customFormat="1" ht="14.25" customHeight="1">
      <c r="A24" s="297" t="s">
        <v>100</v>
      </c>
      <c r="B24" s="89"/>
      <c r="C24" s="298"/>
      <c r="E24" s="718">
        <v>0</v>
      </c>
      <c r="F24" s="713">
        <v>0</v>
      </c>
      <c r="G24" s="713">
        <v>100</v>
      </c>
      <c r="H24" s="722">
        <v>0</v>
      </c>
      <c r="I24" s="722">
        <v>0</v>
      </c>
      <c r="J24" s="723">
        <v>0</v>
      </c>
      <c r="K24" s="47"/>
      <c r="L24" s="718">
        <v>0</v>
      </c>
      <c r="M24" s="713">
        <v>0</v>
      </c>
      <c r="N24" s="713">
        <v>100</v>
      </c>
      <c r="O24" s="722">
        <v>0</v>
      </c>
      <c r="P24" s="722">
        <v>0</v>
      </c>
      <c r="Q24" s="723">
        <v>0</v>
      </c>
    </row>
    <row r="25" spans="1:17" s="117" customFormat="1" ht="14.25" customHeight="1">
      <c r="A25" s="299" t="s">
        <v>101</v>
      </c>
      <c r="B25" s="143"/>
      <c r="C25" s="300"/>
      <c r="E25" s="718">
        <v>0</v>
      </c>
      <c r="F25" s="713">
        <v>0</v>
      </c>
      <c r="G25" s="713">
        <v>100</v>
      </c>
      <c r="H25" s="722">
        <v>0</v>
      </c>
      <c r="I25" s="722">
        <v>0</v>
      </c>
      <c r="J25" s="723">
        <v>0</v>
      </c>
      <c r="K25" s="47"/>
      <c r="L25" s="718">
        <v>0</v>
      </c>
      <c r="M25" s="713">
        <v>0</v>
      </c>
      <c r="N25" s="713">
        <v>100</v>
      </c>
      <c r="O25" s="722">
        <v>0</v>
      </c>
      <c r="P25" s="722">
        <v>0</v>
      </c>
      <c r="Q25" s="723">
        <v>0</v>
      </c>
    </row>
    <row r="26" spans="1:17" s="117" customFormat="1" ht="14.25" customHeight="1">
      <c r="A26" s="297" t="s">
        <v>102</v>
      </c>
      <c r="B26" s="89"/>
      <c r="C26" s="298"/>
      <c r="E26" s="718">
        <v>0</v>
      </c>
      <c r="F26" s="713">
        <v>0</v>
      </c>
      <c r="G26" s="713">
        <v>100</v>
      </c>
      <c r="H26" s="722">
        <v>0</v>
      </c>
      <c r="I26" s="722">
        <v>0</v>
      </c>
      <c r="J26" s="723">
        <v>0</v>
      </c>
      <c r="K26" s="47"/>
      <c r="L26" s="718">
        <v>0</v>
      </c>
      <c r="M26" s="713">
        <v>0</v>
      </c>
      <c r="N26" s="713">
        <v>100</v>
      </c>
      <c r="O26" s="722">
        <v>0</v>
      </c>
      <c r="P26" s="722">
        <v>0</v>
      </c>
      <c r="Q26" s="723">
        <v>0</v>
      </c>
    </row>
    <row r="27" spans="1:17" s="117" customFormat="1" ht="14.25" customHeight="1">
      <c r="A27" s="299" t="s">
        <v>103</v>
      </c>
      <c r="B27" s="143"/>
      <c r="C27" s="300"/>
      <c r="E27" s="718">
        <v>0</v>
      </c>
      <c r="F27" s="713">
        <v>0</v>
      </c>
      <c r="G27" s="713">
        <v>100</v>
      </c>
      <c r="H27" s="722">
        <v>0</v>
      </c>
      <c r="I27" s="722">
        <v>0</v>
      </c>
      <c r="J27" s="723">
        <v>0</v>
      </c>
      <c r="K27" s="47"/>
      <c r="L27" s="718">
        <v>0</v>
      </c>
      <c r="M27" s="713">
        <v>0</v>
      </c>
      <c r="N27" s="713">
        <v>100</v>
      </c>
      <c r="O27" s="722">
        <v>0</v>
      </c>
      <c r="P27" s="722">
        <v>0</v>
      </c>
      <c r="Q27" s="723">
        <v>0</v>
      </c>
    </row>
    <row r="28" spans="1:17" s="117" customFormat="1" ht="14.25" customHeight="1">
      <c r="A28" s="297" t="s">
        <v>104</v>
      </c>
      <c r="B28" s="89"/>
      <c r="C28" s="298"/>
      <c r="E28" s="718">
        <v>0</v>
      </c>
      <c r="F28" s="713">
        <v>0</v>
      </c>
      <c r="G28" s="713">
        <v>100</v>
      </c>
      <c r="H28" s="722">
        <v>0</v>
      </c>
      <c r="I28" s="722">
        <v>0</v>
      </c>
      <c r="J28" s="723">
        <v>0</v>
      </c>
      <c r="K28" s="47"/>
      <c r="L28" s="718">
        <v>0</v>
      </c>
      <c r="M28" s="713">
        <v>0</v>
      </c>
      <c r="N28" s="713">
        <v>100</v>
      </c>
      <c r="O28" s="722">
        <v>0</v>
      </c>
      <c r="P28" s="722">
        <v>0</v>
      </c>
      <c r="Q28" s="723">
        <v>0</v>
      </c>
    </row>
    <row r="29" spans="1:17" s="117" customFormat="1" ht="14.25" customHeight="1">
      <c r="A29" s="299" t="s">
        <v>105</v>
      </c>
      <c r="B29" s="143"/>
      <c r="C29" s="300"/>
      <c r="E29" s="718">
        <v>0</v>
      </c>
      <c r="F29" s="713">
        <v>0</v>
      </c>
      <c r="G29" s="713">
        <v>100</v>
      </c>
      <c r="H29" s="722">
        <v>0</v>
      </c>
      <c r="I29" s="722">
        <v>0</v>
      </c>
      <c r="J29" s="723">
        <v>0</v>
      </c>
      <c r="K29" s="47"/>
      <c r="L29" s="718">
        <v>0</v>
      </c>
      <c r="M29" s="713">
        <v>0</v>
      </c>
      <c r="N29" s="713">
        <v>100</v>
      </c>
      <c r="O29" s="722">
        <v>0</v>
      </c>
      <c r="P29" s="722">
        <v>0</v>
      </c>
      <c r="Q29" s="723">
        <v>0</v>
      </c>
    </row>
    <row r="30" spans="1:17" s="117" customFormat="1" ht="14.25" customHeight="1">
      <c r="A30" s="301" t="s">
        <v>106</v>
      </c>
      <c r="B30" s="302"/>
      <c r="C30" s="303"/>
      <c r="E30" s="719">
        <v>0</v>
      </c>
      <c r="F30" s="726">
        <v>0</v>
      </c>
      <c r="G30" s="726">
        <v>100</v>
      </c>
      <c r="H30" s="724">
        <v>0</v>
      </c>
      <c r="I30" s="724">
        <v>0</v>
      </c>
      <c r="J30" s="725">
        <v>0</v>
      </c>
      <c r="K30" s="47"/>
      <c r="L30" s="719">
        <v>0</v>
      </c>
      <c r="M30" s="726">
        <v>0</v>
      </c>
      <c r="N30" s="726">
        <v>100</v>
      </c>
      <c r="O30" s="724">
        <v>0</v>
      </c>
      <c r="P30" s="724">
        <v>0</v>
      </c>
      <c r="Q30" s="725">
        <v>0</v>
      </c>
    </row>
    <row r="31" spans="1:18" s="73" customFormat="1" ht="11.25" customHeight="1">
      <c r="A31" s="14" t="s">
        <v>234</v>
      </c>
      <c r="D31" s="74"/>
      <c r="E31" s="74"/>
      <c r="F31" s="74"/>
      <c r="G31" s="74"/>
      <c r="H31" s="74"/>
      <c r="I31" s="74"/>
      <c r="J31" s="74"/>
      <c r="K31" s="74"/>
      <c r="L31" s="74"/>
      <c r="M31" s="74"/>
      <c r="N31" s="74"/>
      <c r="O31" s="74"/>
      <c r="P31" s="74"/>
      <c r="Q31" s="74"/>
      <c r="R31" s="199"/>
    </row>
    <row r="32" spans="1:23" ht="10.5" customHeight="1">
      <c r="A32" s="14"/>
      <c r="B32" s="14"/>
      <c r="C32" s="14"/>
      <c r="D32" s="65"/>
      <c r="E32" s="65"/>
      <c r="F32" s="79"/>
      <c r="G32" s="65"/>
      <c r="H32" s="65"/>
      <c r="I32" s="613"/>
      <c r="K32" s="65"/>
      <c r="L32" s="65"/>
      <c r="M32" s="65"/>
      <c r="N32" s="24"/>
      <c r="O32" s="65"/>
      <c r="P32" s="65"/>
      <c r="Q32" s="65"/>
      <c r="R32" s="65"/>
      <c r="S32" s="65"/>
      <c r="T32" s="65"/>
      <c r="U32" s="65"/>
      <c r="V32" s="65"/>
      <c r="W32" s="65"/>
    </row>
    <row r="33" spans="1:17" ht="11.25" customHeight="1">
      <c r="A33" s="14"/>
      <c r="D33" s="65"/>
      <c r="E33" s="65"/>
      <c r="F33" s="65"/>
      <c r="G33" s="65"/>
      <c r="H33" s="65"/>
      <c r="I33" s="65"/>
      <c r="K33" s="65"/>
      <c r="L33" s="65"/>
      <c r="M33" s="65"/>
      <c r="N33" s="65"/>
      <c r="O33" s="65"/>
      <c r="P33" s="65"/>
      <c r="Q33" s="65"/>
    </row>
    <row r="34" spans="1:12" ht="12.75">
      <c r="A34" s="100"/>
      <c r="E34" s="51"/>
      <c r="F34" s="51"/>
      <c r="G34" s="51"/>
      <c r="H34" s="51"/>
      <c r="I34" s="51"/>
      <c r="K34" s="51"/>
      <c r="L34" s="51"/>
    </row>
    <row r="36" ht="12.75">
      <c r="C36" s="200"/>
    </row>
  </sheetData>
  <mergeCells count="16">
    <mergeCell ref="C3:N3"/>
    <mergeCell ref="E5:J5"/>
    <mergeCell ref="L5:Q5"/>
    <mergeCell ref="G6:G7"/>
    <mergeCell ref="L6:L7"/>
    <mergeCell ref="H6:H7"/>
    <mergeCell ref="A5:C7"/>
    <mergeCell ref="E6:E7"/>
    <mergeCell ref="F6:F7"/>
    <mergeCell ref="Q6:Q7"/>
    <mergeCell ref="I6:I7"/>
    <mergeCell ref="J6:J7"/>
    <mergeCell ref="O6:O7"/>
    <mergeCell ref="P6:P7"/>
    <mergeCell ref="N6:N7"/>
    <mergeCell ref="M6:M7"/>
  </mergeCells>
  <printOptions/>
  <pageMargins left="0.5905511811023623" right="0.3937007874015748" top="0.5905511811023623" bottom="0.3937007874015748" header="0.31496062992125984" footer="0.31496062992125984"/>
  <pageSetup fitToHeight="1" fitToWidth="1"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Z74"/>
  <sheetViews>
    <sheetView showGridLines="0" workbookViewId="0" topLeftCell="B48">
      <selection activeCell="E9" sqref="E9:S30"/>
    </sheetView>
  </sheetViews>
  <sheetFormatPr defaultColWidth="9.140625" defaultRowHeight="12.75"/>
  <cols>
    <col min="1" max="1" width="4.140625" style="66" customWidth="1"/>
    <col min="2" max="2" width="0.85546875" style="66" customWidth="1"/>
    <col min="3" max="3" width="7.7109375" style="66" customWidth="1"/>
    <col min="4" max="4" width="0.85546875" style="66" customWidth="1"/>
    <col min="5" max="5" width="7.7109375" style="66" bestFit="1" customWidth="1"/>
    <col min="6" max="6" width="8.00390625" style="66" customWidth="1"/>
    <col min="7" max="7" width="10.00390625" style="66" customWidth="1"/>
    <col min="8" max="8" width="7.140625" style="66" customWidth="1"/>
    <col min="9" max="9" width="10.7109375" style="66" bestFit="1" customWidth="1"/>
    <col min="10" max="10" width="10.00390625" style="66" customWidth="1"/>
    <col min="11" max="11" width="10.140625" style="66" customWidth="1"/>
    <col min="12" max="12" width="6.7109375" style="66" customWidth="1"/>
    <col min="13" max="13" width="0.85546875" style="66" customWidth="1"/>
    <col min="14" max="14" width="7.00390625" style="66" customWidth="1"/>
    <col min="15" max="15" width="8.00390625" style="66" customWidth="1"/>
    <col min="16" max="16" width="10.140625" style="66" customWidth="1"/>
    <col min="17" max="18" width="9.7109375" style="66" customWidth="1"/>
    <col min="19" max="19" width="10.140625" style="66" customWidth="1"/>
    <col min="20" max="16384" width="11.57421875" style="66" customWidth="1"/>
  </cols>
  <sheetData>
    <row r="1" spans="1:19" s="18" customFormat="1" ht="16.5" customHeight="1">
      <c r="A1" s="64" t="str">
        <f>'01'!A1</f>
        <v>Boletim Estatístico da Previdência Social - Vol. 14 Nº 11</v>
      </c>
      <c r="D1" s="45"/>
      <c r="E1" s="45"/>
      <c r="F1" s="45"/>
      <c r="G1" s="45"/>
      <c r="H1" s="166"/>
      <c r="I1" s="166"/>
      <c r="J1" s="166"/>
      <c r="L1" s="166"/>
      <c r="M1" s="166"/>
      <c r="N1" s="193"/>
      <c r="P1" s="45"/>
      <c r="S1" s="162" t="str">
        <f>'01'!L1</f>
        <v>Novembro/2009</v>
      </c>
    </row>
    <row r="2" spans="4:17" ht="9" customHeight="1">
      <c r="D2" s="67"/>
      <c r="E2" s="1"/>
      <c r="F2" s="1"/>
      <c r="G2" s="1"/>
      <c r="H2" s="1"/>
      <c r="I2" s="1"/>
      <c r="J2" s="166"/>
      <c r="K2" s="1"/>
      <c r="M2" s="1"/>
      <c r="N2" s="65"/>
      <c r="P2" s="1"/>
      <c r="Q2" s="1"/>
    </row>
    <row r="3" spans="1:16" ht="18" customHeight="1">
      <c r="A3" s="919" t="s">
        <v>89</v>
      </c>
      <c r="B3" s="175"/>
      <c r="C3" s="1127" t="s">
        <v>281</v>
      </c>
      <c r="D3" s="1128"/>
      <c r="E3" s="1128"/>
      <c r="F3" s="1128"/>
      <c r="G3" s="1128"/>
      <c r="H3" s="1128"/>
      <c r="I3" s="1128"/>
      <c r="J3" s="1128"/>
      <c r="K3" s="1128"/>
      <c r="L3" s="1128"/>
      <c r="M3" s="1128"/>
      <c r="N3" s="1128"/>
      <c r="O3" s="1129"/>
      <c r="P3"/>
    </row>
    <row r="4" spans="4:17" ht="9" customHeight="1">
      <c r="D4" s="69"/>
      <c r="E4" s="1"/>
      <c r="F4" s="1"/>
      <c r="G4" s="69"/>
      <c r="H4" s="69"/>
      <c r="I4" s="69"/>
      <c r="J4" s="69"/>
      <c r="K4" s="1"/>
      <c r="L4" s="65"/>
      <c r="M4" s="1"/>
      <c r="N4" s="65"/>
      <c r="P4" s="1"/>
      <c r="Q4" s="1"/>
    </row>
    <row r="5" spans="1:19" s="117" customFormat="1" ht="17.25" customHeight="1">
      <c r="A5" s="1179" t="s">
        <v>708</v>
      </c>
      <c r="B5" s="1179"/>
      <c r="C5" s="1179"/>
      <c r="D5" s="574"/>
      <c r="E5" s="1165" t="s">
        <v>304</v>
      </c>
      <c r="F5" s="1166"/>
      <c r="G5" s="1166"/>
      <c r="H5" s="1166"/>
      <c r="I5" s="1166"/>
      <c r="J5" s="1166"/>
      <c r="K5" s="1166"/>
      <c r="L5" s="1167"/>
      <c r="M5" s="574"/>
      <c r="N5" s="1165" t="s">
        <v>305</v>
      </c>
      <c r="O5" s="1166"/>
      <c r="P5" s="1166"/>
      <c r="Q5" s="1166"/>
      <c r="R5" s="1166"/>
      <c r="S5" s="1167"/>
    </row>
    <row r="6" spans="1:19" s="117" customFormat="1" ht="17.25" customHeight="1">
      <c r="A6" s="1179"/>
      <c r="B6" s="1179"/>
      <c r="C6" s="1179"/>
      <c r="D6" s="574"/>
      <c r="E6" s="1180" t="s">
        <v>35</v>
      </c>
      <c r="F6" s="1181"/>
      <c r="G6" s="1181"/>
      <c r="H6" s="1182"/>
      <c r="I6" s="1183" t="s">
        <v>301</v>
      </c>
      <c r="J6" s="1181"/>
      <c r="K6" s="1181"/>
      <c r="L6" s="1184"/>
      <c r="M6" s="574"/>
      <c r="N6" s="1180" t="s">
        <v>35</v>
      </c>
      <c r="O6" s="1181"/>
      <c r="P6" s="1182"/>
      <c r="Q6" s="1183" t="s">
        <v>301</v>
      </c>
      <c r="R6" s="1181"/>
      <c r="S6" s="1184"/>
    </row>
    <row r="7" spans="1:19" s="117" customFormat="1" ht="23.25" customHeight="1">
      <c r="A7" s="1179"/>
      <c r="B7" s="1179"/>
      <c r="C7" s="1179"/>
      <c r="D7" s="385"/>
      <c r="E7" s="927" t="s">
        <v>129</v>
      </c>
      <c r="F7" s="924" t="s">
        <v>299</v>
      </c>
      <c r="G7" s="924" t="s">
        <v>152</v>
      </c>
      <c r="H7" s="925" t="s">
        <v>489</v>
      </c>
      <c r="I7" s="923" t="s">
        <v>129</v>
      </c>
      <c r="J7" s="924" t="s">
        <v>299</v>
      </c>
      <c r="K7" s="924" t="s">
        <v>152</v>
      </c>
      <c r="L7" s="926" t="s">
        <v>489</v>
      </c>
      <c r="M7" s="577"/>
      <c r="N7" s="927" t="s">
        <v>129</v>
      </c>
      <c r="O7" s="924" t="s">
        <v>299</v>
      </c>
      <c r="P7" s="928" t="s">
        <v>152</v>
      </c>
      <c r="Q7" s="923" t="s">
        <v>129</v>
      </c>
      <c r="R7" s="924" t="s">
        <v>299</v>
      </c>
      <c r="S7" s="929" t="s">
        <v>152</v>
      </c>
    </row>
    <row r="8" spans="1:16" s="150" customFormat="1" ht="6" customHeight="1">
      <c r="A8" s="45"/>
      <c r="B8" s="117"/>
      <c r="C8" s="117"/>
      <c r="D8" s="149"/>
      <c r="E8" s="117"/>
      <c r="F8" s="404"/>
      <c r="G8" s="117"/>
      <c r="H8" s="117"/>
      <c r="I8" s="117"/>
      <c r="J8" s="117"/>
      <c r="K8" s="117"/>
      <c r="L8" s="117"/>
      <c r="M8" s="404"/>
      <c r="N8" s="117"/>
      <c r="O8" s="117"/>
      <c r="P8" s="117"/>
    </row>
    <row r="9" spans="1:20" s="117" customFormat="1" ht="19.5" customHeight="1">
      <c r="A9" s="294" t="s">
        <v>48</v>
      </c>
      <c r="B9" s="295"/>
      <c r="C9" s="296"/>
      <c r="E9" s="717">
        <v>286915</v>
      </c>
      <c r="F9" s="720">
        <v>250022</v>
      </c>
      <c r="G9" s="720">
        <v>36660</v>
      </c>
      <c r="H9" s="720">
        <v>233</v>
      </c>
      <c r="I9" s="720">
        <v>228266381.37</v>
      </c>
      <c r="J9" s="720">
        <v>210949546.28</v>
      </c>
      <c r="K9" s="720">
        <v>17071498.5</v>
      </c>
      <c r="L9" s="721">
        <v>245336.59</v>
      </c>
      <c r="M9" s="751"/>
      <c r="N9" s="717">
        <v>90350</v>
      </c>
      <c r="O9" s="720">
        <v>90350</v>
      </c>
      <c r="P9" s="720">
        <v>0</v>
      </c>
      <c r="Q9" s="720">
        <v>42063238.919999994</v>
      </c>
      <c r="R9" s="720">
        <v>42063238.919999994</v>
      </c>
      <c r="S9" s="721">
        <v>0</v>
      </c>
      <c r="T9" s="121"/>
    </row>
    <row r="10" spans="1:19" s="117" customFormat="1" ht="19.5" customHeight="1">
      <c r="A10" s="297" t="s">
        <v>49</v>
      </c>
      <c r="B10" s="89"/>
      <c r="C10" s="298"/>
      <c r="E10" s="718">
        <v>1337</v>
      </c>
      <c r="F10" s="722">
        <v>1334</v>
      </c>
      <c r="G10" s="722">
        <v>0</v>
      </c>
      <c r="H10" s="722">
        <v>3</v>
      </c>
      <c r="I10" s="722">
        <v>455445.52</v>
      </c>
      <c r="J10" s="722">
        <v>454275.59</v>
      </c>
      <c r="K10" s="722">
        <v>0</v>
      </c>
      <c r="L10" s="723">
        <v>1169.93</v>
      </c>
      <c r="M10" s="751"/>
      <c r="N10" s="718">
        <v>197</v>
      </c>
      <c r="O10" s="722">
        <v>197</v>
      </c>
      <c r="P10" s="722">
        <v>0</v>
      </c>
      <c r="Q10" s="722">
        <v>47925.19</v>
      </c>
      <c r="R10" s="722">
        <v>47925.19</v>
      </c>
      <c r="S10" s="723">
        <v>0</v>
      </c>
    </row>
    <row r="11" spans="1:20" s="117" customFormat="1" ht="19.5" customHeight="1">
      <c r="A11" s="299" t="s">
        <v>50</v>
      </c>
      <c r="B11" s="143"/>
      <c r="C11" s="300"/>
      <c r="E11" s="718">
        <v>115301</v>
      </c>
      <c r="F11" s="722">
        <v>78692</v>
      </c>
      <c r="G11" s="722">
        <v>36607</v>
      </c>
      <c r="H11" s="722">
        <v>2</v>
      </c>
      <c r="I11" s="722">
        <v>53614965</v>
      </c>
      <c r="J11" s="722">
        <v>36591780</v>
      </c>
      <c r="K11" s="722">
        <v>17022255</v>
      </c>
      <c r="L11" s="723">
        <v>930</v>
      </c>
      <c r="M11" s="751"/>
      <c r="N11" s="718">
        <v>89804</v>
      </c>
      <c r="O11" s="722">
        <v>89804</v>
      </c>
      <c r="P11" s="722">
        <v>0</v>
      </c>
      <c r="Q11" s="722">
        <v>41758860</v>
      </c>
      <c r="R11" s="722">
        <v>41758860</v>
      </c>
      <c r="S11" s="723">
        <v>0</v>
      </c>
      <c r="T11" s="121"/>
    </row>
    <row r="12" spans="1:20" s="117" customFormat="1" ht="19.5" customHeight="1">
      <c r="A12" s="297" t="s">
        <v>51</v>
      </c>
      <c r="B12" s="89"/>
      <c r="C12" s="298"/>
      <c r="E12" s="718">
        <v>102110</v>
      </c>
      <c r="F12" s="722">
        <v>101834</v>
      </c>
      <c r="G12" s="722">
        <v>53</v>
      </c>
      <c r="H12" s="722">
        <v>223</v>
      </c>
      <c r="I12" s="722">
        <v>66749375.59999999</v>
      </c>
      <c r="J12" s="722">
        <v>66496318.59999999</v>
      </c>
      <c r="K12" s="722">
        <v>49243.5</v>
      </c>
      <c r="L12" s="723">
        <v>203813.5</v>
      </c>
      <c r="M12" s="751"/>
      <c r="N12" s="718">
        <v>298</v>
      </c>
      <c r="O12" s="722">
        <v>298</v>
      </c>
      <c r="P12" s="722">
        <v>0</v>
      </c>
      <c r="Q12" s="722">
        <v>187421.36</v>
      </c>
      <c r="R12" s="722">
        <v>187421.36</v>
      </c>
      <c r="S12" s="723">
        <v>0</v>
      </c>
      <c r="T12" s="121"/>
    </row>
    <row r="13" spans="1:20" s="117" customFormat="1" ht="19.5" customHeight="1">
      <c r="A13" s="299" t="s">
        <v>52</v>
      </c>
      <c r="B13" s="143"/>
      <c r="C13" s="300"/>
      <c r="E13" s="718">
        <v>33241</v>
      </c>
      <c r="F13" s="722">
        <v>33240</v>
      </c>
      <c r="G13" s="722">
        <v>0</v>
      </c>
      <c r="H13" s="722">
        <v>1</v>
      </c>
      <c r="I13" s="722">
        <v>37480828.160000004</v>
      </c>
      <c r="J13" s="722">
        <v>37479835.39</v>
      </c>
      <c r="K13" s="722">
        <v>0</v>
      </c>
      <c r="L13" s="723">
        <v>992.77</v>
      </c>
      <c r="M13" s="751"/>
      <c r="N13" s="718">
        <v>36</v>
      </c>
      <c r="O13" s="722">
        <v>36</v>
      </c>
      <c r="P13" s="722">
        <v>0</v>
      </c>
      <c r="Q13" s="722">
        <v>40872.01</v>
      </c>
      <c r="R13" s="722">
        <v>40872.01</v>
      </c>
      <c r="S13" s="723">
        <v>0</v>
      </c>
      <c r="T13" s="121"/>
    </row>
    <row r="14" spans="1:19" s="117" customFormat="1" ht="19.5" customHeight="1">
      <c r="A14" s="297" t="s">
        <v>53</v>
      </c>
      <c r="B14" s="89"/>
      <c r="C14" s="298"/>
      <c r="E14" s="718">
        <v>16586</v>
      </c>
      <c r="F14" s="722">
        <v>16586</v>
      </c>
      <c r="G14" s="722">
        <v>0</v>
      </c>
      <c r="H14" s="722">
        <v>0</v>
      </c>
      <c r="I14" s="722">
        <v>26659076.35</v>
      </c>
      <c r="J14" s="722">
        <v>26659076.35</v>
      </c>
      <c r="K14" s="722">
        <v>0</v>
      </c>
      <c r="L14" s="723">
        <v>0</v>
      </c>
      <c r="M14" s="751"/>
      <c r="N14" s="718">
        <v>8</v>
      </c>
      <c r="O14" s="722">
        <v>8</v>
      </c>
      <c r="P14" s="722">
        <v>0</v>
      </c>
      <c r="Q14" s="722">
        <v>12858.63</v>
      </c>
      <c r="R14" s="722">
        <v>12858.63</v>
      </c>
      <c r="S14" s="723">
        <v>0</v>
      </c>
    </row>
    <row r="15" spans="1:19" s="117" customFormat="1" ht="19.5" customHeight="1">
      <c r="A15" s="299" t="s">
        <v>54</v>
      </c>
      <c r="B15" s="143"/>
      <c r="C15" s="300"/>
      <c r="E15" s="718">
        <v>9558</v>
      </c>
      <c r="F15" s="722">
        <v>9558</v>
      </c>
      <c r="G15" s="722">
        <v>0</v>
      </c>
      <c r="H15" s="722">
        <v>0</v>
      </c>
      <c r="I15" s="722">
        <v>19839662.619999997</v>
      </c>
      <c r="J15" s="722">
        <v>19839662.619999997</v>
      </c>
      <c r="K15" s="722">
        <v>0</v>
      </c>
      <c r="L15" s="723">
        <v>0</v>
      </c>
      <c r="M15" s="751"/>
      <c r="N15" s="718">
        <v>5</v>
      </c>
      <c r="O15" s="722">
        <v>5</v>
      </c>
      <c r="P15" s="722">
        <v>0</v>
      </c>
      <c r="Q15" s="722">
        <v>10426.68</v>
      </c>
      <c r="R15" s="722">
        <v>10426.68</v>
      </c>
      <c r="S15" s="723">
        <v>0</v>
      </c>
    </row>
    <row r="16" spans="1:19" s="117" customFormat="1" ht="19.5" customHeight="1">
      <c r="A16" s="297" t="s">
        <v>92</v>
      </c>
      <c r="B16" s="89"/>
      <c r="C16" s="298"/>
      <c r="E16" s="718">
        <v>6881</v>
      </c>
      <c r="F16" s="722">
        <v>6881</v>
      </c>
      <c r="G16" s="722">
        <v>0</v>
      </c>
      <c r="H16" s="722">
        <v>0</v>
      </c>
      <c r="I16" s="722">
        <v>17624749.08</v>
      </c>
      <c r="J16" s="722">
        <v>17624749.08</v>
      </c>
      <c r="K16" s="722">
        <v>0</v>
      </c>
      <c r="L16" s="723">
        <v>0</v>
      </c>
      <c r="M16" s="751"/>
      <c r="N16" s="718">
        <v>2</v>
      </c>
      <c r="O16" s="722">
        <v>2</v>
      </c>
      <c r="P16" s="722">
        <v>0</v>
      </c>
      <c r="Q16" s="722">
        <v>4875.05</v>
      </c>
      <c r="R16" s="722">
        <v>4875.05</v>
      </c>
      <c r="S16" s="723">
        <v>0</v>
      </c>
    </row>
    <row r="17" spans="1:19" s="117" customFormat="1" ht="19.5" customHeight="1">
      <c r="A17" s="299" t="s">
        <v>93</v>
      </c>
      <c r="B17" s="143"/>
      <c r="C17" s="300"/>
      <c r="E17" s="718">
        <v>1714</v>
      </c>
      <c r="F17" s="722">
        <v>1713</v>
      </c>
      <c r="G17" s="722">
        <v>0</v>
      </c>
      <c r="H17" s="722">
        <v>1</v>
      </c>
      <c r="I17" s="722">
        <v>5107450.18</v>
      </c>
      <c r="J17" s="722">
        <v>5104231.45</v>
      </c>
      <c r="K17" s="722">
        <v>0</v>
      </c>
      <c r="L17" s="723">
        <v>3218.73</v>
      </c>
      <c r="M17" s="751"/>
      <c r="N17" s="718">
        <v>0</v>
      </c>
      <c r="O17" s="722">
        <v>0</v>
      </c>
      <c r="P17" s="722">
        <v>0</v>
      </c>
      <c r="Q17" s="722">
        <v>0</v>
      </c>
      <c r="R17" s="722">
        <v>0</v>
      </c>
      <c r="S17" s="723">
        <v>0</v>
      </c>
    </row>
    <row r="18" spans="1:19" s="117" customFormat="1" ht="19.5" customHeight="1">
      <c r="A18" s="297" t="s">
        <v>94</v>
      </c>
      <c r="B18" s="89"/>
      <c r="C18" s="298"/>
      <c r="E18" s="718">
        <v>117</v>
      </c>
      <c r="F18" s="722">
        <v>117</v>
      </c>
      <c r="G18" s="722">
        <v>0</v>
      </c>
      <c r="H18" s="722">
        <v>0</v>
      </c>
      <c r="I18" s="722">
        <v>404379.58</v>
      </c>
      <c r="J18" s="722">
        <v>404379.58</v>
      </c>
      <c r="K18" s="722">
        <v>0</v>
      </c>
      <c r="L18" s="723">
        <v>0</v>
      </c>
      <c r="M18" s="751"/>
      <c r="N18" s="718">
        <v>0</v>
      </c>
      <c r="O18" s="722">
        <v>0</v>
      </c>
      <c r="P18" s="722">
        <v>0</v>
      </c>
      <c r="Q18" s="722">
        <v>0</v>
      </c>
      <c r="R18" s="722">
        <v>0</v>
      </c>
      <c r="S18" s="723">
        <v>0</v>
      </c>
    </row>
    <row r="19" spans="1:19" s="117" customFormat="1" ht="19.5" customHeight="1">
      <c r="A19" s="299" t="s">
        <v>95</v>
      </c>
      <c r="B19" s="143"/>
      <c r="C19" s="300"/>
      <c r="E19" s="718">
        <v>52</v>
      </c>
      <c r="F19" s="722">
        <v>52</v>
      </c>
      <c r="G19" s="722">
        <v>0</v>
      </c>
      <c r="H19" s="722">
        <v>0</v>
      </c>
      <c r="I19" s="722">
        <v>202636.16</v>
      </c>
      <c r="J19" s="722">
        <v>202636.16</v>
      </c>
      <c r="K19" s="722">
        <v>0</v>
      </c>
      <c r="L19" s="723">
        <v>0</v>
      </c>
      <c r="M19" s="751"/>
      <c r="N19" s="718">
        <v>0</v>
      </c>
      <c r="O19" s="722">
        <v>0</v>
      </c>
      <c r="P19" s="722">
        <v>0</v>
      </c>
      <c r="Q19" s="722">
        <v>0</v>
      </c>
      <c r="R19" s="722">
        <v>0</v>
      </c>
      <c r="S19" s="723">
        <v>0</v>
      </c>
    </row>
    <row r="20" spans="1:19" s="117" customFormat="1" ht="19.5" customHeight="1">
      <c r="A20" s="297" t="s">
        <v>96</v>
      </c>
      <c r="B20" s="89"/>
      <c r="C20" s="298"/>
      <c r="E20" s="718">
        <v>5</v>
      </c>
      <c r="F20" s="722">
        <v>5</v>
      </c>
      <c r="G20" s="722">
        <v>0</v>
      </c>
      <c r="H20" s="722">
        <v>0</v>
      </c>
      <c r="I20" s="722">
        <v>21953.11</v>
      </c>
      <c r="J20" s="722">
        <v>21953.11</v>
      </c>
      <c r="K20" s="722">
        <v>0</v>
      </c>
      <c r="L20" s="723">
        <v>0</v>
      </c>
      <c r="M20" s="751"/>
      <c r="N20" s="718">
        <v>0</v>
      </c>
      <c r="O20" s="722">
        <v>0</v>
      </c>
      <c r="P20" s="722">
        <v>0</v>
      </c>
      <c r="Q20" s="722">
        <v>0</v>
      </c>
      <c r="R20" s="722">
        <v>0</v>
      </c>
      <c r="S20" s="723">
        <v>0</v>
      </c>
    </row>
    <row r="21" spans="1:19" s="117" customFormat="1" ht="19.5" customHeight="1">
      <c r="A21" s="299" t="s">
        <v>97</v>
      </c>
      <c r="B21" s="143"/>
      <c r="C21" s="300"/>
      <c r="E21" s="718">
        <v>10</v>
      </c>
      <c r="F21" s="722">
        <v>9</v>
      </c>
      <c r="G21" s="722">
        <v>0</v>
      </c>
      <c r="H21" s="722">
        <v>1</v>
      </c>
      <c r="I21" s="722">
        <v>65366.42</v>
      </c>
      <c r="J21" s="722">
        <v>57358.19</v>
      </c>
      <c r="K21" s="722">
        <v>0</v>
      </c>
      <c r="L21" s="723">
        <v>8008.23</v>
      </c>
      <c r="M21" s="751"/>
      <c r="N21" s="718">
        <v>0</v>
      </c>
      <c r="O21" s="722">
        <v>0</v>
      </c>
      <c r="P21" s="722">
        <v>0</v>
      </c>
      <c r="Q21" s="722">
        <v>0</v>
      </c>
      <c r="R21" s="722">
        <v>0</v>
      </c>
      <c r="S21" s="723">
        <v>0</v>
      </c>
    </row>
    <row r="22" spans="1:19" s="117" customFormat="1" ht="19.5" customHeight="1">
      <c r="A22" s="297" t="s">
        <v>98</v>
      </c>
      <c r="B22" s="89"/>
      <c r="C22" s="298"/>
      <c r="E22" s="718">
        <v>2</v>
      </c>
      <c r="F22" s="722">
        <v>1</v>
      </c>
      <c r="G22" s="722">
        <v>0</v>
      </c>
      <c r="H22" s="722">
        <v>1</v>
      </c>
      <c r="I22" s="722">
        <v>23134.21</v>
      </c>
      <c r="J22" s="722">
        <v>13290.16</v>
      </c>
      <c r="K22" s="722">
        <v>0</v>
      </c>
      <c r="L22" s="723">
        <v>9844.05</v>
      </c>
      <c r="M22" s="751"/>
      <c r="N22" s="718">
        <v>0</v>
      </c>
      <c r="O22" s="722">
        <v>0</v>
      </c>
      <c r="P22" s="722">
        <v>0</v>
      </c>
      <c r="Q22" s="722">
        <v>0</v>
      </c>
      <c r="R22" s="722">
        <v>0</v>
      </c>
      <c r="S22" s="723">
        <v>0</v>
      </c>
    </row>
    <row r="23" spans="1:19" s="117" customFormat="1" ht="19.5" customHeight="1">
      <c r="A23" s="299" t="s">
        <v>99</v>
      </c>
      <c r="B23" s="143"/>
      <c r="C23" s="300"/>
      <c r="E23" s="718">
        <v>1</v>
      </c>
      <c r="F23" s="722">
        <v>0</v>
      </c>
      <c r="G23" s="722">
        <v>0</v>
      </c>
      <c r="H23" s="722">
        <v>1</v>
      </c>
      <c r="I23" s="722">
        <v>17359.38</v>
      </c>
      <c r="J23" s="722">
        <v>0</v>
      </c>
      <c r="K23" s="722">
        <v>0</v>
      </c>
      <c r="L23" s="723">
        <v>17359.38</v>
      </c>
      <c r="M23" s="751"/>
      <c r="N23" s="718">
        <v>0</v>
      </c>
      <c r="O23" s="722">
        <v>0</v>
      </c>
      <c r="P23" s="722">
        <v>0</v>
      </c>
      <c r="Q23" s="722">
        <v>0</v>
      </c>
      <c r="R23" s="722">
        <v>0</v>
      </c>
      <c r="S23" s="723">
        <v>0</v>
      </c>
    </row>
    <row r="24" spans="1:19" s="117" customFormat="1" ht="19.5" customHeight="1">
      <c r="A24" s="297" t="s">
        <v>100</v>
      </c>
      <c r="B24" s="89"/>
      <c r="C24" s="298"/>
      <c r="E24" s="718">
        <v>0</v>
      </c>
      <c r="F24" s="722">
        <v>0</v>
      </c>
      <c r="G24" s="722">
        <v>0</v>
      </c>
      <c r="H24" s="722">
        <v>0</v>
      </c>
      <c r="I24" s="722">
        <v>0</v>
      </c>
      <c r="J24" s="722">
        <v>0</v>
      </c>
      <c r="K24" s="722">
        <v>0</v>
      </c>
      <c r="L24" s="723">
        <v>0</v>
      </c>
      <c r="M24" s="751"/>
      <c r="N24" s="718">
        <v>0</v>
      </c>
      <c r="O24" s="722">
        <v>0</v>
      </c>
      <c r="P24" s="722">
        <v>0</v>
      </c>
      <c r="Q24" s="722">
        <v>0</v>
      </c>
      <c r="R24" s="722">
        <v>0</v>
      </c>
      <c r="S24" s="723">
        <v>0</v>
      </c>
    </row>
    <row r="25" spans="1:19" s="117" customFormat="1" ht="19.5" customHeight="1">
      <c r="A25" s="299" t="s">
        <v>101</v>
      </c>
      <c r="B25" s="143"/>
      <c r="C25" s="300"/>
      <c r="E25" s="718">
        <v>0</v>
      </c>
      <c r="F25" s="722">
        <v>0</v>
      </c>
      <c r="G25" s="722">
        <v>0</v>
      </c>
      <c r="H25" s="722">
        <v>0</v>
      </c>
      <c r="I25" s="722">
        <v>0</v>
      </c>
      <c r="J25" s="722">
        <v>0</v>
      </c>
      <c r="K25" s="722">
        <v>0</v>
      </c>
      <c r="L25" s="723">
        <v>0</v>
      </c>
      <c r="M25" s="751"/>
      <c r="N25" s="718">
        <v>0</v>
      </c>
      <c r="O25" s="722">
        <v>0</v>
      </c>
      <c r="P25" s="722">
        <v>0</v>
      </c>
      <c r="Q25" s="722">
        <v>0</v>
      </c>
      <c r="R25" s="722">
        <v>0</v>
      </c>
      <c r="S25" s="723">
        <v>0</v>
      </c>
    </row>
    <row r="26" spans="1:19" s="117" customFormat="1" ht="19.5" customHeight="1">
      <c r="A26" s="297" t="s">
        <v>102</v>
      </c>
      <c r="B26" s="89"/>
      <c r="C26" s="298"/>
      <c r="E26" s="718">
        <v>0</v>
      </c>
      <c r="F26" s="722">
        <v>0</v>
      </c>
      <c r="G26" s="722">
        <v>0</v>
      </c>
      <c r="H26" s="722">
        <v>0</v>
      </c>
      <c r="I26" s="722">
        <v>0</v>
      </c>
      <c r="J26" s="722">
        <v>0</v>
      </c>
      <c r="K26" s="722">
        <v>0</v>
      </c>
      <c r="L26" s="723">
        <v>0</v>
      </c>
      <c r="M26" s="751"/>
      <c r="N26" s="718">
        <v>0</v>
      </c>
      <c r="O26" s="722">
        <v>0</v>
      </c>
      <c r="P26" s="722">
        <v>0</v>
      </c>
      <c r="Q26" s="722">
        <v>0</v>
      </c>
      <c r="R26" s="722">
        <v>0</v>
      </c>
      <c r="S26" s="723">
        <v>0</v>
      </c>
    </row>
    <row r="27" spans="1:19" s="117" customFormat="1" ht="19.5" customHeight="1">
      <c r="A27" s="299" t="s">
        <v>103</v>
      </c>
      <c r="B27" s="143"/>
      <c r="C27" s="300"/>
      <c r="E27" s="718">
        <v>0</v>
      </c>
      <c r="F27" s="722">
        <v>0</v>
      </c>
      <c r="G27" s="722">
        <v>0</v>
      </c>
      <c r="H27" s="722">
        <v>0</v>
      </c>
      <c r="I27" s="722">
        <v>0</v>
      </c>
      <c r="J27" s="722">
        <v>0</v>
      </c>
      <c r="K27" s="722">
        <v>0</v>
      </c>
      <c r="L27" s="723">
        <v>0</v>
      </c>
      <c r="M27" s="751"/>
      <c r="N27" s="718">
        <v>0</v>
      </c>
      <c r="O27" s="722">
        <v>0</v>
      </c>
      <c r="P27" s="722">
        <v>0</v>
      </c>
      <c r="Q27" s="722">
        <v>0</v>
      </c>
      <c r="R27" s="722">
        <v>0</v>
      </c>
      <c r="S27" s="723">
        <v>0</v>
      </c>
    </row>
    <row r="28" spans="1:19" s="117" customFormat="1" ht="19.5" customHeight="1">
      <c r="A28" s="297" t="s">
        <v>104</v>
      </c>
      <c r="B28" s="89"/>
      <c r="C28" s="298"/>
      <c r="E28" s="718">
        <v>0</v>
      </c>
      <c r="F28" s="722">
        <v>0</v>
      </c>
      <c r="G28" s="722">
        <v>0</v>
      </c>
      <c r="H28" s="722">
        <v>0</v>
      </c>
      <c r="I28" s="722">
        <v>0</v>
      </c>
      <c r="J28" s="722">
        <v>0</v>
      </c>
      <c r="K28" s="722">
        <v>0</v>
      </c>
      <c r="L28" s="723">
        <v>0</v>
      </c>
      <c r="M28" s="751"/>
      <c r="N28" s="718">
        <v>0</v>
      </c>
      <c r="O28" s="722">
        <v>0</v>
      </c>
      <c r="P28" s="722">
        <v>0</v>
      </c>
      <c r="Q28" s="722">
        <v>0</v>
      </c>
      <c r="R28" s="722">
        <v>0</v>
      </c>
      <c r="S28" s="723">
        <v>0</v>
      </c>
    </row>
    <row r="29" spans="1:19" s="117" customFormat="1" ht="19.5" customHeight="1">
      <c r="A29" s="299" t="s">
        <v>105</v>
      </c>
      <c r="B29" s="143"/>
      <c r="C29" s="300"/>
      <c r="E29" s="718">
        <v>0</v>
      </c>
      <c r="F29" s="722">
        <v>0</v>
      </c>
      <c r="G29" s="722">
        <v>0</v>
      </c>
      <c r="H29" s="722">
        <v>0</v>
      </c>
      <c r="I29" s="722">
        <v>0</v>
      </c>
      <c r="J29" s="722">
        <v>0</v>
      </c>
      <c r="K29" s="722">
        <v>0</v>
      </c>
      <c r="L29" s="723">
        <v>0</v>
      </c>
      <c r="M29" s="751"/>
      <c r="N29" s="718">
        <v>0</v>
      </c>
      <c r="O29" s="722">
        <v>0</v>
      </c>
      <c r="P29" s="722">
        <v>0</v>
      </c>
      <c r="Q29" s="722">
        <v>0</v>
      </c>
      <c r="R29" s="722">
        <v>0</v>
      </c>
      <c r="S29" s="723">
        <v>0</v>
      </c>
    </row>
    <row r="30" spans="1:19" s="117" customFormat="1" ht="19.5" customHeight="1">
      <c r="A30" s="301" t="s">
        <v>106</v>
      </c>
      <c r="B30" s="302"/>
      <c r="C30" s="303"/>
      <c r="E30" s="719">
        <v>0</v>
      </c>
      <c r="F30" s="724">
        <v>0</v>
      </c>
      <c r="G30" s="724">
        <v>0</v>
      </c>
      <c r="H30" s="724">
        <v>0</v>
      </c>
      <c r="I30" s="724">
        <v>0</v>
      </c>
      <c r="J30" s="724">
        <v>0</v>
      </c>
      <c r="K30" s="724">
        <v>0</v>
      </c>
      <c r="L30" s="725">
        <v>0</v>
      </c>
      <c r="M30" s="751"/>
      <c r="N30" s="719">
        <v>0</v>
      </c>
      <c r="O30" s="724">
        <v>0</v>
      </c>
      <c r="P30" s="724">
        <v>0</v>
      </c>
      <c r="Q30" s="724">
        <v>0</v>
      </c>
      <c r="R30" s="724">
        <v>0</v>
      </c>
      <c r="S30" s="725">
        <v>0</v>
      </c>
    </row>
    <row r="31" spans="1:17" s="73" customFormat="1" ht="10.5" customHeight="1">
      <c r="A31" s="14" t="s">
        <v>234</v>
      </c>
      <c r="D31" s="88"/>
      <c r="E31" s="72"/>
      <c r="F31" s="72"/>
      <c r="G31" s="72"/>
      <c r="H31" s="72"/>
      <c r="I31" s="66"/>
      <c r="J31" s="74"/>
      <c r="K31" s="72"/>
      <c r="L31" s="72"/>
      <c r="M31" s="72"/>
      <c r="N31" s="66"/>
      <c r="O31" s="72"/>
      <c r="P31" s="72"/>
      <c r="Q31" s="72"/>
    </row>
    <row r="32" spans="1:23" ht="10.5" customHeight="1">
      <c r="A32" s="14"/>
      <c r="B32" s="116"/>
      <c r="C32" s="116"/>
      <c r="D32" s="116"/>
      <c r="E32" s="132"/>
      <c r="F32" s="133"/>
      <c r="G32" s="132"/>
      <c r="H32" s="132"/>
      <c r="I32" s="114"/>
      <c r="J32" s="535"/>
      <c r="L32" s="132"/>
      <c r="M32" s="132"/>
      <c r="N32" s="116"/>
      <c r="O32" s="135"/>
      <c r="P32" s="135"/>
      <c r="Q32" s="135"/>
      <c r="R32" s="116"/>
      <c r="S32" s="136"/>
      <c r="T32" s="65"/>
      <c r="U32" s="65"/>
      <c r="V32" s="65"/>
      <c r="W32" s="65"/>
    </row>
    <row r="33" spans="1:22" ht="16.5" customHeight="1">
      <c r="A33" s="64" t="str">
        <f>A1</f>
        <v>Boletim Estatístico da Previdência Social - Vol. 14 Nº 11</v>
      </c>
      <c r="B33" s="117"/>
      <c r="C33" s="117"/>
      <c r="D33" s="117"/>
      <c r="E33" s="117"/>
      <c r="F33" s="117"/>
      <c r="G33" s="117"/>
      <c r="H33" s="117"/>
      <c r="I33" s="117"/>
      <c r="J33" s="117"/>
      <c r="K33" s="65"/>
      <c r="L33" s="117"/>
      <c r="M33" s="117"/>
      <c r="N33" s="117"/>
      <c r="O33" s="117"/>
      <c r="P33" s="117"/>
      <c r="Q33" s="386"/>
      <c r="R33" s="74"/>
      <c r="S33" s="165" t="str">
        <f>S1</f>
        <v>Novembro/2009</v>
      </c>
      <c r="T33" s="65"/>
      <c r="U33" s="65"/>
      <c r="V33" s="65"/>
    </row>
    <row r="34" spans="1:23" ht="12.75">
      <c r="A34" s="117"/>
      <c r="B34" s="117"/>
      <c r="C34" s="117"/>
      <c r="D34" s="117"/>
      <c r="E34" s="117"/>
      <c r="F34" s="117"/>
      <c r="G34" s="117"/>
      <c r="H34" s="117"/>
      <c r="I34" s="117"/>
      <c r="J34" s="117"/>
      <c r="K34" s="117"/>
      <c r="L34" s="117"/>
      <c r="M34" s="117"/>
      <c r="N34" s="6"/>
      <c r="O34" s="117"/>
      <c r="P34" s="117"/>
      <c r="Q34" s="65"/>
      <c r="R34" s="65"/>
      <c r="S34" s="11"/>
      <c r="T34" s="65"/>
      <c r="U34" s="65"/>
      <c r="V34" s="65"/>
      <c r="W34" s="65"/>
    </row>
    <row r="35" spans="1:26" ht="12.75">
      <c r="A35" s="94"/>
      <c r="B35" s="94"/>
      <c r="C35" s="537"/>
      <c r="D35" s="538"/>
      <c r="E35" s="538"/>
      <c r="F35" s="65"/>
      <c r="G35" s="65"/>
      <c r="H35" s="65"/>
      <c r="I35" s="65"/>
      <c r="J35" s="65"/>
      <c r="K35" s="65"/>
      <c r="L35" s="117"/>
      <c r="M35" s="117"/>
      <c r="N35" s="117"/>
      <c r="O35" s="65"/>
      <c r="P35" s="65"/>
      <c r="Q35" s="65"/>
      <c r="R35" s="65"/>
      <c r="S35" s="65"/>
      <c r="T35" s="65"/>
      <c r="U35" s="68"/>
      <c r="V35" s="185" t="s">
        <v>108</v>
      </c>
      <c r="W35" s="185"/>
      <c r="X35" s="194"/>
      <c r="Y35" s="185" t="s">
        <v>110</v>
      </c>
      <c r="Z35" s="185"/>
    </row>
    <row r="36" spans="1:26" ht="12.75">
      <c r="A36" s="117"/>
      <c r="B36" s="117"/>
      <c r="C36" s="89"/>
      <c r="D36" s="539"/>
      <c r="E36" s="539"/>
      <c r="F36" s="65"/>
      <c r="G36" s="65"/>
      <c r="H36" s="65"/>
      <c r="I36" s="65"/>
      <c r="J36" s="65"/>
      <c r="K36" s="65"/>
      <c r="L36" s="117"/>
      <c r="M36" s="117"/>
      <c r="N36" s="117"/>
      <c r="O36" s="65"/>
      <c r="P36" s="65"/>
      <c r="Q36" s="65"/>
      <c r="R36" s="65"/>
      <c r="S36" s="65"/>
      <c r="T36" s="65"/>
      <c r="U36" s="18"/>
      <c r="V36" s="90"/>
      <c r="W36" s="187"/>
      <c r="X36" s="18"/>
      <c r="Y36" s="68"/>
      <c r="Z36" s="185"/>
    </row>
    <row r="37" spans="1:26" ht="12.75">
      <c r="A37" s="117"/>
      <c r="B37" s="117"/>
      <c r="C37" s="143"/>
      <c r="D37" s="540"/>
      <c r="E37" s="540"/>
      <c r="F37" s="65"/>
      <c r="G37" s="65"/>
      <c r="H37" s="65"/>
      <c r="I37" s="65"/>
      <c r="J37" s="65"/>
      <c r="K37" s="65"/>
      <c r="L37" s="117"/>
      <c r="M37" s="117"/>
      <c r="N37" s="117"/>
      <c r="O37" s="65"/>
      <c r="P37" s="65"/>
      <c r="Q37" s="65"/>
      <c r="R37" s="65"/>
      <c r="S37" s="65"/>
      <c r="T37" s="65"/>
      <c r="U37" s="68"/>
      <c r="V37" s="657" t="s">
        <v>38</v>
      </c>
      <c r="W37" s="91" t="s">
        <v>39</v>
      </c>
      <c r="X37" s="25"/>
      <c r="Y37" s="657" t="s">
        <v>38</v>
      </c>
      <c r="Z37" s="91" t="s">
        <v>39</v>
      </c>
    </row>
    <row r="38" spans="1:26" ht="12.75">
      <c r="A38" s="117"/>
      <c r="B38" s="117"/>
      <c r="C38" s="89"/>
      <c r="D38" s="539"/>
      <c r="E38" s="539"/>
      <c r="F38" s="65"/>
      <c r="G38" s="65"/>
      <c r="H38" s="65"/>
      <c r="I38" s="65"/>
      <c r="J38" s="65"/>
      <c r="K38" s="65"/>
      <c r="L38" s="117"/>
      <c r="M38" s="117"/>
      <c r="N38" s="117"/>
      <c r="O38" s="65"/>
      <c r="P38" s="65"/>
      <c r="Q38" s="65"/>
      <c r="R38" s="65"/>
      <c r="S38" s="65"/>
      <c r="T38" s="65"/>
      <c r="U38" s="186" t="s">
        <v>48</v>
      </c>
      <c r="V38" s="188">
        <f>SUM(V39:V45)</f>
        <v>1</v>
      </c>
      <c r="W38" s="188">
        <f>SUM(W39:W45)</f>
        <v>1</v>
      </c>
      <c r="X38" s="186" t="s">
        <v>48</v>
      </c>
      <c r="Y38" s="188">
        <f>SUM(Y39:Y45)</f>
        <v>0.9999999999999999</v>
      </c>
      <c r="Z38" s="188">
        <f>SUM(Z39:Z45)</f>
        <v>1</v>
      </c>
    </row>
    <row r="39" spans="1:26" ht="12.75">
      <c r="A39" s="117"/>
      <c r="B39" s="117"/>
      <c r="C39" s="143"/>
      <c r="D39" s="540"/>
      <c r="E39" s="540"/>
      <c r="F39" s="65"/>
      <c r="G39" s="65"/>
      <c r="H39" s="65"/>
      <c r="I39" s="65"/>
      <c r="J39" s="65"/>
      <c r="K39" s="65"/>
      <c r="L39" s="117"/>
      <c r="M39" s="117"/>
      <c r="N39" s="117"/>
      <c r="O39" s="65"/>
      <c r="P39" s="65"/>
      <c r="Q39" s="65"/>
      <c r="R39" s="65"/>
      <c r="S39" s="65"/>
      <c r="T39" s="65"/>
      <c r="U39" s="89" t="s">
        <v>49</v>
      </c>
      <c r="V39" s="188">
        <f aca="true" t="shared" si="0" ref="V39:V44">E10/$E$9</f>
        <v>0.004659916700067965</v>
      </c>
      <c r="W39" s="188">
        <f aca="true" t="shared" si="1" ref="W39:W44">N10/$N$9</f>
        <v>0.002180409518539015</v>
      </c>
      <c r="X39" s="89" t="s">
        <v>49</v>
      </c>
      <c r="Y39" s="188">
        <f aca="true" t="shared" si="2" ref="Y39:Y44">I10/$I$9</f>
        <v>0.0019952369563425213</v>
      </c>
      <c r="Z39" s="188">
        <f aca="true" t="shared" si="3" ref="Z39:Z44">Q10/$Q$9</f>
        <v>0.0011393604304021582</v>
      </c>
    </row>
    <row r="40" spans="1:26" ht="12.75">
      <c r="A40" s="117"/>
      <c r="B40" s="117"/>
      <c r="C40" s="89"/>
      <c r="D40" s="539"/>
      <c r="E40" s="539"/>
      <c r="F40" s="65"/>
      <c r="G40" s="65"/>
      <c r="H40" s="65"/>
      <c r="I40" s="65"/>
      <c r="J40" s="65"/>
      <c r="K40" s="65"/>
      <c r="L40" s="117"/>
      <c r="M40" s="117"/>
      <c r="N40" s="117"/>
      <c r="O40" s="65"/>
      <c r="P40" s="65"/>
      <c r="Q40" s="65"/>
      <c r="R40" s="65"/>
      <c r="S40" s="65"/>
      <c r="T40" s="65"/>
      <c r="U40" s="143" t="s">
        <v>50</v>
      </c>
      <c r="V40" s="188">
        <f t="shared" si="0"/>
        <v>0.40186466375058816</v>
      </c>
      <c r="W40" s="188">
        <f t="shared" si="1"/>
        <v>0.9939568345323742</v>
      </c>
      <c r="X40" s="143" t="s">
        <v>50</v>
      </c>
      <c r="Y40" s="188">
        <f t="shared" si="2"/>
        <v>0.2348789369604751</v>
      </c>
      <c r="Z40" s="188">
        <f t="shared" si="3"/>
        <v>0.9927637783533766</v>
      </c>
    </row>
    <row r="41" spans="1:26" ht="12.75">
      <c r="A41" s="117"/>
      <c r="B41" s="117"/>
      <c r="C41" s="143"/>
      <c r="D41" s="540"/>
      <c r="E41" s="540"/>
      <c r="F41" s="65"/>
      <c r="G41" s="65"/>
      <c r="H41" s="65"/>
      <c r="I41" s="65"/>
      <c r="J41" s="65"/>
      <c r="K41" s="65"/>
      <c r="L41" s="117"/>
      <c r="M41" s="117"/>
      <c r="N41" s="117"/>
      <c r="O41" s="65"/>
      <c r="P41" s="65"/>
      <c r="Q41" s="65"/>
      <c r="R41" s="65"/>
      <c r="S41" s="65"/>
      <c r="T41" s="65"/>
      <c r="U41" s="89" t="s">
        <v>19</v>
      </c>
      <c r="V41" s="188">
        <f t="shared" si="0"/>
        <v>0.3558893749019745</v>
      </c>
      <c r="W41" s="188">
        <f t="shared" si="1"/>
        <v>0.003298284449363586</v>
      </c>
      <c r="X41" s="89" t="s">
        <v>19</v>
      </c>
      <c r="Y41" s="188">
        <f t="shared" si="2"/>
        <v>0.29241877493911395</v>
      </c>
      <c r="Z41" s="188">
        <f t="shared" si="3"/>
        <v>0.004455704430095276</v>
      </c>
    </row>
    <row r="42" spans="1:26" ht="12.75">
      <c r="A42" s="117"/>
      <c r="B42" s="117"/>
      <c r="C42" s="143"/>
      <c r="D42" s="539"/>
      <c r="E42" s="539"/>
      <c r="F42" s="65"/>
      <c r="G42" s="65"/>
      <c r="H42" s="65"/>
      <c r="I42" s="65"/>
      <c r="J42" s="65"/>
      <c r="K42" s="65"/>
      <c r="L42" s="117"/>
      <c r="M42" s="117"/>
      <c r="N42" s="117"/>
      <c r="O42" s="65"/>
      <c r="P42" s="65"/>
      <c r="Q42" s="65"/>
      <c r="R42" s="65"/>
      <c r="S42" s="65"/>
      <c r="T42" s="65"/>
      <c r="U42" s="89" t="s">
        <v>20</v>
      </c>
      <c r="V42" s="188">
        <f t="shared" si="0"/>
        <v>0.11585661258560898</v>
      </c>
      <c r="W42" s="188">
        <f t="shared" si="1"/>
        <v>0.0003984504703929164</v>
      </c>
      <c r="X42" s="89" t="s">
        <v>20</v>
      </c>
      <c r="Y42" s="188">
        <f t="shared" si="2"/>
        <v>0.16419775849185095</v>
      </c>
      <c r="Z42" s="188">
        <f t="shared" si="3"/>
        <v>0.0009716800476951956</v>
      </c>
    </row>
    <row r="43" spans="1:26" ht="12.75">
      <c r="A43" s="117"/>
      <c r="B43" s="117"/>
      <c r="C43" s="94"/>
      <c r="D43" s="94"/>
      <c r="E43" s="94"/>
      <c r="F43" s="94"/>
      <c r="G43" s="94"/>
      <c r="H43" s="94"/>
      <c r="I43" s="94"/>
      <c r="J43" s="94"/>
      <c r="K43" s="94"/>
      <c r="L43" s="117"/>
      <c r="M43" s="117"/>
      <c r="N43" s="117"/>
      <c r="O43" s="65"/>
      <c r="P43" s="65"/>
      <c r="Q43" s="65"/>
      <c r="R43" s="65"/>
      <c r="S43" s="65"/>
      <c r="T43" s="65"/>
      <c r="U43" s="89" t="s">
        <v>21</v>
      </c>
      <c r="V43" s="188">
        <f t="shared" si="0"/>
        <v>0.05780806162103759</v>
      </c>
      <c r="W43" s="188">
        <f t="shared" si="1"/>
        <v>8.854454897620365E-05</v>
      </c>
      <c r="X43" s="89" t="s">
        <v>21</v>
      </c>
      <c r="Y43" s="188">
        <f t="shared" si="2"/>
        <v>0.11678932390305846</v>
      </c>
      <c r="Z43" s="188">
        <f t="shared" si="3"/>
        <v>0.0003056975718026804</v>
      </c>
    </row>
    <row r="44" spans="1:26" ht="12.75">
      <c r="A44" s="117"/>
      <c r="B44" s="117"/>
      <c r="C44" s="94"/>
      <c r="D44" s="94"/>
      <c r="E44" s="94"/>
      <c r="F44" s="94"/>
      <c r="G44" s="94"/>
      <c r="H44" s="94"/>
      <c r="I44" s="94"/>
      <c r="J44" s="94"/>
      <c r="K44" s="94"/>
      <c r="L44" s="117"/>
      <c r="M44" s="117"/>
      <c r="N44" s="117"/>
      <c r="O44" s="65"/>
      <c r="P44" s="65"/>
      <c r="Q44" s="65"/>
      <c r="R44" s="65"/>
      <c r="S44" s="65"/>
      <c r="T44" s="65"/>
      <c r="U44" s="89" t="s">
        <v>22</v>
      </c>
      <c r="V44" s="188">
        <f t="shared" si="0"/>
        <v>0.03331300210863845</v>
      </c>
      <c r="W44" s="188">
        <f t="shared" si="1"/>
        <v>5.534034311012728E-05</v>
      </c>
      <c r="X44" s="89" t="s">
        <v>22</v>
      </c>
      <c r="Y44" s="188">
        <f t="shared" si="2"/>
        <v>0.08691451847147665</v>
      </c>
      <c r="Z44" s="188">
        <f t="shared" si="3"/>
        <v>0.00024788105404413785</v>
      </c>
    </row>
    <row r="45" spans="1:26" ht="12.75">
      <c r="A45" s="117"/>
      <c r="B45" s="117"/>
      <c r="C45" s="94"/>
      <c r="D45" s="94"/>
      <c r="E45" s="94"/>
      <c r="F45" s="94"/>
      <c r="G45" s="94"/>
      <c r="H45" s="94"/>
      <c r="I45" s="94"/>
      <c r="J45" s="94"/>
      <c r="K45" s="94"/>
      <c r="L45" s="117"/>
      <c r="M45" s="117"/>
      <c r="N45" s="117"/>
      <c r="O45" s="65"/>
      <c r="P45" s="65"/>
      <c r="Q45" s="65"/>
      <c r="R45" s="65"/>
      <c r="S45" s="65"/>
      <c r="T45" s="65"/>
      <c r="U45" s="52" t="s">
        <v>311</v>
      </c>
      <c r="V45" s="188">
        <f>SUM(E16:E30)/$E$9</f>
        <v>0.030608368332084416</v>
      </c>
      <c r="W45" s="188">
        <f>SUM(N16:N30)/$N$9</f>
        <v>2.213613724405091E-05</v>
      </c>
      <c r="X45" s="52" t="s">
        <v>311</v>
      </c>
      <c r="Y45" s="188">
        <f>SUM(I16:I30)/$I$9</f>
        <v>0.10280545027768229</v>
      </c>
      <c r="Z45" s="188">
        <f>SUM(Q16:Q30)/$Q$9</f>
        <v>0.00011589811258405113</v>
      </c>
    </row>
    <row r="46" spans="1:23" ht="12.75">
      <c r="A46" s="117"/>
      <c r="B46" s="117"/>
      <c r="C46" s="94"/>
      <c r="D46" s="94"/>
      <c r="E46" s="94"/>
      <c r="F46" s="94"/>
      <c r="G46" s="94"/>
      <c r="H46" s="94"/>
      <c r="I46" s="94"/>
      <c r="J46" s="94"/>
      <c r="K46" s="94"/>
      <c r="L46" s="117"/>
      <c r="M46" s="117"/>
      <c r="N46" s="117"/>
      <c r="O46" s="65"/>
      <c r="P46" s="65"/>
      <c r="Q46" s="65"/>
      <c r="R46" s="65"/>
      <c r="S46" s="65"/>
      <c r="T46" s="65"/>
      <c r="U46" s="65"/>
      <c r="V46" s="65"/>
      <c r="W46" s="65"/>
    </row>
    <row r="47" spans="1:23" ht="12.75">
      <c r="A47" s="117"/>
      <c r="B47" s="117"/>
      <c r="C47" s="94"/>
      <c r="D47" s="94"/>
      <c r="E47" s="94"/>
      <c r="F47" s="94"/>
      <c r="G47" s="94"/>
      <c r="H47" s="94"/>
      <c r="I47" s="94"/>
      <c r="J47" s="94"/>
      <c r="K47" s="94"/>
      <c r="L47" s="117"/>
      <c r="M47" s="117"/>
      <c r="N47" s="117"/>
      <c r="O47" s="65"/>
      <c r="P47" s="65"/>
      <c r="Q47" s="65"/>
      <c r="R47" s="65"/>
      <c r="S47" s="65"/>
      <c r="T47" s="65"/>
      <c r="U47" s="65"/>
      <c r="V47" s="65"/>
      <c r="W47" s="65"/>
    </row>
    <row r="48" spans="1:23" ht="12.75">
      <c r="A48" s="117"/>
      <c r="B48" s="117"/>
      <c r="C48" s="94"/>
      <c r="D48" s="94"/>
      <c r="E48" s="94"/>
      <c r="F48" s="94"/>
      <c r="G48" s="94"/>
      <c r="H48" s="94"/>
      <c r="I48" s="94"/>
      <c r="J48" s="94"/>
      <c r="K48" s="94"/>
      <c r="L48" s="117"/>
      <c r="M48" s="117"/>
      <c r="N48" s="117"/>
      <c r="O48" s="65"/>
      <c r="P48" s="65"/>
      <c r="Q48" s="65"/>
      <c r="R48" s="65"/>
      <c r="S48" s="65"/>
      <c r="T48" s="65"/>
      <c r="U48" s="65"/>
      <c r="V48" s="65"/>
      <c r="W48" s="65"/>
    </row>
    <row r="49" spans="1:23" ht="12.75">
      <c r="A49" s="117"/>
      <c r="B49" s="117"/>
      <c r="C49" s="94"/>
      <c r="D49" s="94"/>
      <c r="E49" s="94"/>
      <c r="F49" s="94"/>
      <c r="G49" s="94"/>
      <c r="H49" s="94"/>
      <c r="I49" s="94"/>
      <c r="J49" s="94"/>
      <c r="K49" s="94"/>
      <c r="L49" s="117"/>
      <c r="M49" s="117"/>
      <c r="N49" s="117"/>
      <c r="O49" s="65"/>
      <c r="P49" s="65"/>
      <c r="Q49" s="65"/>
      <c r="R49" s="65"/>
      <c r="S49" s="65"/>
      <c r="T49" s="65"/>
      <c r="U49" s="65"/>
      <c r="V49" s="65"/>
      <c r="W49" s="65"/>
    </row>
    <row r="50" spans="1:23" ht="12.75">
      <c r="A50" s="117"/>
      <c r="B50" s="117"/>
      <c r="C50" s="94"/>
      <c r="D50" s="94"/>
      <c r="E50" s="94"/>
      <c r="F50" s="94"/>
      <c r="G50" s="94"/>
      <c r="H50" s="94"/>
      <c r="I50" s="94"/>
      <c r="J50" s="94"/>
      <c r="K50" s="94"/>
      <c r="L50" s="117"/>
      <c r="M50" s="117"/>
      <c r="N50" s="117"/>
      <c r="O50" s="65"/>
      <c r="P50" s="65"/>
      <c r="Q50" s="65"/>
      <c r="R50" s="65"/>
      <c r="S50" s="65"/>
      <c r="T50" s="65"/>
      <c r="U50" s="65"/>
      <c r="V50" s="65"/>
      <c r="W50" s="65"/>
    </row>
    <row r="51" spans="1:23" ht="12.75">
      <c r="A51" s="117"/>
      <c r="B51" s="117"/>
      <c r="C51" s="94"/>
      <c r="D51" s="94"/>
      <c r="E51" s="94"/>
      <c r="F51" s="94"/>
      <c r="G51" s="94"/>
      <c r="H51" s="94"/>
      <c r="I51" s="94"/>
      <c r="J51" s="94"/>
      <c r="K51" s="94"/>
      <c r="L51" s="117"/>
      <c r="M51" s="117"/>
      <c r="N51" s="117"/>
      <c r="O51" s="65"/>
      <c r="P51" s="65"/>
      <c r="Q51" s="65"/>
      <c r="R51" s="65"/>
      <c r="S51" s="65"/>
      <c r="T51" s="65"/>
      <c r="U51" s="65"/>
      <c r="V51" s="65"/>
      <c r="W51" s="65"/>
    </row>
    <row r="52" spans="1:23" ht="12.75">
      <c r="A52" s="117"/>
      <c r="B52" s="117"/>
      <c r="C52" s="94"/>
      <c r="D52" s="94"/>
      <c r="E52" s="94"/>
      <c r="F52" s="94"/>
      <c r="G52" s="94"/>
      <c r="H52" s="94"/>
      <c r="I52" s="94"/>
      <c r="J52" s="94"/>
      <c r="K52" s="94"/>
      <c r="L52" s="117"/>
      <c r="M52" s="117"/>
      <c r="N52" s="117"/>
      <c r="O52" s="65"/>
      <c r="P52" s="65"/>
      <c r="Q52" s="65"/>
      <c r="R52" s="65"/>
      <c r="S52" s="65"/>
      <c r="T52" s="65"/>
      <c r="U52" s="65"/>
      <c r="V52" s="65"/>
      <c r="W52" s="65"/>
    </row>
    <row r="53" spans="1:23" ht="12.75">
      <c r="A53" s="117"/>
      <c r="B53" s="117"/>
      <c r="C53" s="94"/>
      <c r="D53" s="94"/>
      <c r="E53" s="94"/>
      <c r="F53" s="94"/>
      <c r="G53" s="94"/>
      <c r="H53" s="94"/>
      <c r="I53" s="94"/>
      <c r="J53" s="94"/>
      <c r="K53" s="94"/>
      <c r="L53" s="117"/>
      <c r="M53" s="117"/>
      <c r="N53" s="117"/>
      <c r="O53" s="65"/>
      <c r="P53" s="65"/>
      <c r="Q53" s="65"/>
      <c r="R53" s="65"/>
      <c r="S53" s="65"/>
      <c r="T53" s="65"/>
      <c r="U53" s="65"/>
      <c r="V53" s="65"/>
      <c r="W53" s="65"/>
    </row>
    <row r="54" spans="1:23" ht="12.75">
      <c r="A54" s="117"/>
      <c r="B54" s="117"/>
      <c r="C54" s="94"/>
      <c r="D54" s="94"/>
      <c r="E54" s="94"/>
      <c r="F54" s="94"/>
      <c r="G54" s="94"/>
      <c r="H54" s="94"/>
      <c r="I54" s="94"/>
      <c r="J54" s="94"/>
      <c r="K54" s="94"/>
      <c r="L54" s="117"/>
      <c r="M54" s="117"/>
      <c r="N54" s="117"/>
      <c r="O54" s="65"/>
      <c r="P54" s="65"/>
      <c r="Q54" s="65"/>
      <c r="R54" s="65"/>
      <c r="S54" s="65"/>
      <c r="T54" s="65"/>
      <c r="U54" s="65"/>
      <c r="V54" s="65"/>
      <c r="W54" s="65"/>
    </row>
    <row r="55" spans="1:23" ht="12.75">
      <c r="A55" s="117"/>
      <c r="B55" s="117"/>
      <c r="C55" s="94"/>
      <c r="D55" s="94"/>
      <c r="E55" s="94"/>
      <c r="F55" s="94"/>
      <c r="G55" s="94"/>
      <c r="H55" s="94"/>
      <c r="I55" s="94"/>
      <c r="J55" s="94"/>
      <c r="K55" s="94"/>
      <c r="L55" s="117"/>
      <c r="M55" s="117"/>
      <c r="N55" s="117"/>
      <c r="O55" s="65"/>
      <c r="P55" s="65"/>
      <c r="Q55" s="65"/>
      <c r="R55" s="65"/>
      <c r="S55" s="65"/>
      <c r="T55" s="65"/>
      <c r="U55" s="65"/>
      <c r="V55" s="65"/>
      <c r="W55" s="65"/>
    </row>
    <row r="56" spans="1:23" ht="12.75">
      <c r="A56" s="117"/>
      <c r="B56" s="117"/>
      <c r="C56" s="94"/>
      <c r="D56" s="94"/>
      <c r="E56" s="94"/>
      <c r="F56" s="94"/>
      <c r="G56" s="94"/>
      <c r="H56" s="94"/>
      <c r="I56" s="94"/>
      <c r="J56" s="94"/>
      <c r="K56" s="94"/>
      <c r="L56" s="117"/>
      <c r="M56" s="117"/>
      <c r="N56" s="117"/>
      <c r="O56" s="65"/>
      <c r="P56" s="65"/>
      <c r="Q56" s="65"/>
      <c r="R56" s="65"/>
      <c r="S56" s="65"/>
      <c r="T56" s="65"/>
      <c r="U56" s="65"/>
      <c r="V56" s="65"/>
      <c r="W56" s="65"/>
    </row>
    <row r="57" spans="1:23" ht="12.75">
      <c r="A57" s="117"/>
      <c r="B57" s="117"/>
      <c r="C57" s="94"/>
      <c r="D57" s="94"/>
      <c r="E57" s="94"/>
      <c r="F57" s="94"/>
      <c r="G57" s="94"/>
      <c r="H57" s="94"/>
      <c r="I57" s="94"/>
      <c r="J57" s="94"/>
      <c r="K57" s="94"/>
      <c r="L57" s="117"/>
      <c r="M57" s="117"/>
      <c r="N57" s="117"/>
      <c r="O57" s="65"/>
      <c r="P57" s="65"/>
      <c r="Q57" s="65"/>
      <c r="R57" s="65"/>
      <c r="S57" s="65"/>
      <c r="T57" s="65"/>
      <c r="U57" s="65"/>
      <c r="V57" s="65"/>
      <c r="W57" s="65"/>
    </row>
    <row r="58" spans="1:23" ht="12.75">
      <c r="A58" s="117"/>
      <c r="B58" s="117"/>
      <c r="C58" s="94"/>
      <c r="D58" s="94"/>
      <c r="E58" s="94"/>
      <c r="F58" s="94"/>
      <c r="G58" s="94"/>
      <c r="H58" s="94"/>
      <c r="I58" s="94"/>
      <c r="J58" s="94"/>
      <c r="K58" s="94"/>
      <c r="L58" s="117"/>
      <c r="M58" s="117"/>
      <c r="N58" s="117"/>
      <c r="O58" s="65"/>
      <c r="P58" s="65"/>
      <c r="Q58" s="65"/>
      <c r="R58" s="65"/>
      <c r="S58" s="65"/>
      <c r="T58" s="65"/>
      <c r="U58" s="65"/>
      <c r="V58" s="65"/>
      <c r="W58" s="65"/>
    </row>
    <row r="59" spans="1:23" ht="12.75">
      <c r="A59" s="117"/>
      <c r="B59" s="117"/>
      <c r="C59" s="94"/>
      <c r="D59" s="94"/>
      <c r="E59" s="94"/>
      <c r="F59" s="94"/>
      <c r="G59" s="94"/>
      <c r="H59" s="94"/>
      <c r="I59" s="94"/>
      <c r="J59" s="94"/>
      <c r="K59" s="94"/>
      <c r="L59" s="117"/>
      <c r="M59" s="117"/>
      <c r="N59" s="117"/>
      <c r="O59" s="65"/>
      <c r="P59" s="65"/>
      <c r="Q59" s="65"/>
      <c r="R59" s="65"/>
      <c r="S59" s="65"/>
      <c r="T59" s="65"/>
      <c r="U59" s="65"/>
      <c r="V59" s="65"/>
      <c r="W59" s="65"/>
    </row>
    <row r="60" spans="1:23" ht="12.75">
      <c r="A60" s="117"/>
      <c r="B60" s="117"/>
      <c r="C60" s="94"/>
      <c r="D60" s="94"/>
      <c r="E60" s="94"/>
      <c r="F60" s="94"/>
      <c r="G60" s="94"/>
      <c r="H60" s="94"/>
      <c r="I60" s="94"/>
      <c r="J60" s="94"/>
      <c r="K60" s="94"/>
      <c r="L60" s="117"/>
      <c r="M60" s="117"/>
      <c r="N60" s="117"/>
      <c r="O60" s="65"/>
      <c r="P60" s="65"/>
      <c r="Q60" s="65"/>
      <c r="R60" s="65"/>
      <c r="S60" s="65"/>
      <c r="T60" s="65"/>
      <c r="U60" s="65"/>
      <c r="V60" s="65"/>
      <c r="W60" s="65"/>
    </row>
    <row r="61" spans="1:23" ht="12.75">
      <c r="A61" s="117"/>
      <c r="B61" s="117"/>
      <c r="C61" s="94"/>
      <c r="D61" s="94"/>
      <c r="E61" s="94"/>
      <c r="F61" s="94"/>
      <c r="G61" s="94"/>
      <c r="H61" s="94"/>
      <c r="I61" s="94"/>
      <c r="J61" s="94"/>
      <c r="K61" s="94"/>
      <c r="L61" s="117"/>
      <c r="M61" s="117"/>
      <c r="N61" s="117"/>
      <c r="O61" s="65"/>
      <c r="P61" s="65"/>
      <c r="Q61" s="65"/>
      <c r="R61" s="65"/>
      <c r="S61" s="65"/>
      <c r="T61" s="65"/>
      <c r="U61" s="65"/>
      <c r="V61" s="65"/>
      <c r="W61" s="65"/>
    </row>
    <row r="62" spans="1:23" ht="12.75">
      <c r="A62" s="117"/>
      <c r="B62" s="117"/>
      <c r="C62" s="94"/>
      <c r="D62" s="94"/>
      <c r="E62" s="94"/>
      <c r="F62" s="94"/>
      <c r="G62" s="94"/>
      <c r="H62" s="94"/>
      <c r="I62" s="94"/>
      <c r="J62" s="94"/>
      <c r="K62" s="94"/>
      <c r="L62" s="117"/>
      <c r="M62" s="117"/>
      <c r="N62" s="117"/>
      <c r="O62" s="65"/>
      <c r="P62" s="65"/>
      <c r="Q62" s="65"/>
      <c r="R62" s="65"/>
      <c r="S62" s="65"/>
      <c r="T62" s="65"/>
      <c r="U62" s="65"/>
      <c r="V62" s="65"/>
      <c r="W62" s="65"/>
    </row>
    <row r="63" spans="1:23" ht="12.75">
      <c r="A63" s="117"/>
      <c r="B63" s="117"/>
      <c r="C63" s="94"/>
      <c r="D63" s="94"/>
      <c r="E63" s="94"/>
      <c r="F63" s="94"/>
      <c r="G63" s="94"/>
      <c r="H63" s="94"/>
      <c r="I63" s="94"/>
      <c r="J63" s="94"/>
      <c r="K63" s="94"/>
      <c r="L63" s="117"/>
      <c r="M63" s="117"/>
      <c r="N63" s="117"/>
      <c r="O63" s="65"/>
      <c r="P63" s="65"/>
      <c r="Q63" s="65"/>
      <c r="R63" s="65"/>
      <c r="S63" s="65"/>
      <c r="T63" s="65"/>
      <c r="U63" s="65"/>
      <c r="V63" s="65"/>
      <c r="W63" s="65"/>
    </row>
    <row r="64" spans="1:23" ht="12.75">
      <c r="A64" s="117"/>
      <c r="B64" s="117"/>
      <c r="C64" s="94"/>
      <c r="D64" s="94"/>
      <c r="E64" s="94"/>
      <c r="F64" s="94"/>
      <c r="G64" s="94"/>
      <c r="H64" s="94"/>
      <c r="I64" s="94"/>
      <c r="J64" s="94"/>
      <c r="K64" s="94"/>
      <c r="L64" s="117"/>
      <c r="M64" s="117"/>
      <c r="N64" s="117"/>
      <c r="O64" s="65"/>
      <c r="P64" s="65"/>
      <c r="Q64" s="65"/>
      <c r="R64" s="65"/>
      <c r="S64" s="65"/>
      <c r="T64" s="65"/>
      <c r="U64" s="65"/>
      <c r="V64" s="65"/>
      <c r="W64" s="65"/>
    </row>
    <row r="65" spans="1:23" ht="12.75">
      <c r="A65" s="117"/>
      <c r="B65" s="117"/>
      <c r="C65" s="94"/>
      <c r="D65" s="94"/>
      <c r="E65" s="94"/>
      <c r="F65" s="94"/>
      <c r="G65" s="94"/>
      <c r="H65" s="94"/>
      <c r="I65" s="94"/>
      <c r="J65" s="94"/>
      <c r="K65" s="94"/>
      <c r="L65" s="117"/>
      <c r="M65" s="117"/>
      <c r="N65" s="117"/>
      <c r="O65" s="65"/>
      <c r="P65" s="65"/>
      <c r="Q65" s="65"/>
      <c r="R65" s="65"/>
      <c r="S65" s="65"/>
      <c r="T65" s="65"/>
      <c r="U65" s="65"/>
      <c r="V65" s="65"/>
      <c r="W65" s="65"/>
    </row>
    <row r="66" spans="1:23" ht="12.75">
      <c r="A66" s="117"/>
      <c r="B66" s="117"/>
      <c r="C66" s="94"/>
      <c r="D66" s="94"/>
      <c r="E66" s="94"/>
      <c r="F66" s="94"/>
      <c r="G66" s="94"/>
      <c r="H66" s="94"/>
      <c r="I66" s="94"/>
      <c r="J66" s="94"/>
      <c r="K66" s="94"/>
      <c r="L66" s="117"/>
      <c r="M66" s="117"/>
      <c r="N66" s="117"/>
      <c r="O66" s="65"/>
      <c r="P66" s="65"/>
      <c r="Q66" s="65"/>
      <c r="R66" s="65"/>
      <c r="S66" s="65"/>
      <c r="T66" s="65"/>
      <c r="U66" s="65"/>
      <c r="V66" s="65"/>
      <c r="W66" s="65"/>
    </row>
    <row r="67" spans="1:23" ht="12.75">
      <c r="A67" s="117"/>
      <c r="B67" s="117"/>
      <c r="C67" s="94"/>
      <c r="D67" s="94"/>
      <c r="E67" s="94"/>
      <c r="F67" s="94"/>
      <c r="G67" s="94"/>
      <c r="H67" s="94"/>
      <c r="I67" s="94"/>
      <c r="J67" s="94"/>
      <c r="K67" s="94"/>
      <c r="L67" s="117"/>
      <c r="M67" s="117"/>
      <c r="N67" s="117"/>
      <c r="O67" s="65"/>
      <c r="P67" s="65"/>
      <c r="Q67" s="65"/>
      <c r="R67" s="65"/>
      <c r="S67" s="65"/>
      <c r="T67" s="65"/>
      <c r="U67" s="65"/>
      <c r="V67" s="65"/>
      <c r="W67" s="65"/>
    </row>
    <row r="68" spans="1:23" ht="12.75">
      <c r="A68" s="117"/>
      <c r="B68" s="117"/>
      <c r="C68" s="94"/>
      <c r="D68" s="94"/>
      <c r="E68" s="94"/>
      <c r="F68" s="94"/>
      <c r="G68" s="94"/>
      <c r="H68" s="94"/>
      <c r="I68" s="94"/>
      <c r="J68" s="94"/>
      <c r="K68" s="94"/>
      <c r="L68" s="117"/>
      <c r="M68" s="117"/>
      <c r="N68" s="117"/>
      <c r="O68" s="65"/>
      <c r="P68" s="65"/>
      <c r="Q68" s="65"/>
      <c r="R68" s="65"/>
      <c r="S68" s="65"/>
      <c r="T68" s="65"/>
      <c r="U68" s="65"/>
      <c r="V68" s="65"/>
      <c r="W68" s="65"/>
    </row>
    <row r="69" spans="1:23" ht="12.75">
      <c r="A69" s="117"/>
      <c r="B69" s="117"/>
      <c r="C69" s="94"/>
      <c r="D69" s="94"/>
      <c r="E69" s="94"/>
      <c r="F69" s="94"/>
      <c r="G69" s="94"/>
      <c r="H69" s="94"/>
      <c r="I69" s="94"/>
      <c r="J69" s="94"/>
      <c r="K69" s="94"/>
      <c r="L69" s="117"/>
      <c r="M69" s="117"/>
      <c r="N69" s="117"/>
      <c r="O69" s="65"/>
      <c r="P69" s="65"/>
      <c r="Q69" s="65"/>
      <c r="R69" s="65"/>
      <c r="S69" s="65"/>
      <c r="T69" s="65"/>
      <c r="U69" s="65"/>
      <c r="V69" s="65"/>
      <c r="W69" s="65"/>
    </row>
    <row r="70" spans="1:23" ht="12.75">
      <c r="A70" s="117"/>
      <c r="B70" s="117"/>
      <c r="C70" s="94"/>
      <c r="D70" s="94"/>
      <c r="E70" s="94"/>
      <c r="F70" s="94"/>
      <c r="G70" s="94"/>
      <c r="H70" s="94"/>
      <c r="I70" s="94"/>
      <c r="J70" s="94"/>
      <c r="K70" s="94"/>
      <c r="L70" s="536"/>
      <c r="M70" s="117"/>
      <c r="N70" s="117"/>
      <c r="O70" s="65"/>
      <c r="P70" s="65"/>
      <c r="Q70" s="65"/>
      <c r="R70" s="65"/>
      <c r="S70" s="65"/>
      <c r="T70" s="65"/>
      <c r="U70" s="65"/>
      <c r="V70" s="65"/>
      <c r="W70" s="65"/>
    </row>
    <row r="71" spans="1:23" ht="12.75">
      <c r="A71" s="117"/>
      <c r="B71" s="117"/>
      <c r="C71" s="94"/>
      <c r="D71" s="94"/>
      <c r="E71" s="94"/>
      <c r="F71" s="94"/>
      <c r="G71" s="94"/>
      <c r="H71" s="94"/>
      <c r="I71" s="94"/>
      <c r="J71" s="94"/>
      <c r="K71" s="94"/>
      <c r="L71" s="117"/>
      <c r="M71" s="117"/>
      <c r="N71" s="117"/>
      <c r="O71" s="117"/>
      <c r="P71" s="117"/>
      <c r="Q71" s="65"/>
      <c r="R71" s="65"/>
      <c r="S71" s="65"/>
      <c r="T71" s="65"/>
      <c r="U71" s="65"/>
      <c r="V71" s="65"/>
      <c r="W71" s="65"/>
    </row>
    <row r="72" spans="1:23" ht="12.75">
      <c r="A72" s="117"/>
      <c r="B72" s="117"/>
      <c r="C72" s="94"/>
      <c r="D72" s="94"/>
      <c r="E72" s="94"/>
      <c r="F72" s="94"/>
      <c r="G72" s="94"/>
      <c r="H72" s="94"/>
      <c r="I72" s="94"/>
      <c r="J72" s="94"/>
      <c r="K72" s="94"/>
      <c r="L72" s="117"/>
      <c r="M72" s="117"/>
      <c r="N72" s="117"/>
      <c r="O72" s="117"/>
      <c r="P72" s="117"/>
      <c r="Q72" s="65"/>
      <c r="R72" s="65"/>
      <c r="S72" s="65"/>
      <c r="T72" s="65"/>
      <c r="U72" s="65"/>
      <c r="V72" s="65"/>
      <c r="W72" s="65"/>
    </row>
    <row r="73" spans="1:23" ht="12.75">
      <c r="A73" s="117"/>
      <c r="B73" s="117"/>
      <c r="C73" s="117"/>
      <c r="D73" s="117"/>
      <c r="E73" s="117"/>
      <c r="F73" s="117"/>
      <c r="G73" s="117"/>
      <c r="H73" s="117"/>
      <c r="I73" s="117"/>
      <c r="J73" s="117"/>
      <c r="K73" s="117"/>
      <c r="L73" s="117"/>
      <c r="M73" s="117"/>
      <c r="N73" s="117"/>
      <c r="O73" s="117"/>
      <c r="P73" s="117"/>
      <c r="Q73" s="65"/>
      <c r="R73" s="65"/>
      <c r="S73" s="65"/>
      <c r="T73" s="65"/>
      <c r="U73" s="65"/>
      <c r="V73" s="65"/>
      <c r="W73" s="65"/>
    </row>
    <row r="74" spans="1:23" ht="12.75">
      <c r="A74" s="117"/>
      <c r="B74" s="117"/>
      <c r="C74" s="117"/>
      <c r="D74" s="117"/>
      <c r="E74" s="117"/>
      <c r="F74" s="117"/>
      <c r="G74" s="117"/>
      <c r="H74" s="117"/>
      <c r="I74" s="117"/>
      <c r="J74" s="117"/>
      <c r="K74" s="117"/>
      <c r="L74" s="117"/>
      <c r="M74" s="117"/>
      <c r="N74" s="117"/>
      <c r="O74" s="117"/>
      <c r="P74" s="117"/>
      <c r="Q74" s="65"/>
      <c r="R74" s="65"/>
      <c r="S74" s="65"/>
      <c r="T74" s="65"/>
      <c r="U74" s="65"/>
      <c r="V74" s="65"/>
      <c r="W74" s="65"/>
    </row>
  </sheetData>
  <mergeCells count="8">
    <mergeCell ref="A5:C7"/>
    <mergeCell ref="C3:O3"/>
    <mergeCell ref="E5:L5"/>
    <mergeCell ref="N5:S5"/>
    <mergeCell ref="E6:H6"/>
    <mergeCell ref="I6:L6"/>
    <mergeCell ref="N6:P6"/>
    <mergeCell ref="Q6:S6"/>
  </mergeCells>
  <printOptions/>
  <pageMargins left="0.5905511811023623" right="0.5905511811023623" top="0.3937007874015748" bottom="0.5905511811023623" header="0.31496062992125984" footer="0.31496062992125984"/>
  <pageSetup fitToHeight="2" horizontalDpi="1200" verticalDpi="1200" orientation="landscape"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showGridLines="0" workbookViewId="0" topLeftCell="A15">
      <selection activeCell="E9" sqref="E9:Q41"/>
    </sheetView>
  </sheetViews>
  <sheetFormatPr defaultColWidth="9.140625" defaultRowHeight="12.75"/>
  <cols>
    <col min="1" max="1" width="5.7109375" style="65" customWidth="1"/>
    <col min="2" max="2" width="0.85546875" style="65" customWidth="1"/>
    <col min="3" max="3" width="11.7109375" style="65" customWidth="1"/>
    <col min="4" max="4" width="0.85546875" style="65" customWidth="1"/>
    <col min="5" max="10" width="7.7109375" style="65" customWidth="1"/>
    <col min="11" max="11" width="0.85546875" style="65" customWidth="1"/>
    <col min="12" max="17" width="10.140625" style="65" customWidth="1"/>
    <col min="18" max="16384" width="11.421875" style="65" customWidth="1"/>
  </cols>
  <sheetData>
    <row r="1" spans="1:17" s="45" customFormat="1" ht="18.75" customHeight="1">
      <c r="A1" s="64" t="str">
        <f>'01'!A1</f>
        <v>Boletim Estatístico da Previdência Social - Vol. 14 Nº 11</v>
      </c>
      <c r="M1" s="163"/>
      <c r="N1" s="163"/>
      <c r="P1" s="18"/>
      <c r="Q1" s="162" t="str">
        <f>'01'!L1</f>
        <v>Novembro/2009</v>
      </c>
    </row>
    <row r="2" spans="4:17" ht="5.25" customHeight="1">
      <c r="D2" s="67"/>
      <c r="E2" s="1"/>
      <c r="F2" s="1"/>
      <c r="G2" s="1"/>
      <c r="H2" s="1"/>
      <c r="I2" s="1"/>
      <c r="J2" s="1"/>
      <c r="K2" s="1"/>
      <c r="L2" s="1"/>
      <c r="M2" s="1"/>
      <c r="N2" s="1"/>
      <c r="O2" s="2"/>
      <c r="P2" s="2"/>
      <c r="Q2" s="66"/>
    </row>
    <row r="3" spans="1:16" ht="18" customHeight="1">
      <c r="A3" s="919" t="s">
        <v>90</v>
      </c>
      <c r="B3" s="158"/>
      <c r="C3" s="1127" t="s">
        <v>530</v>
      </c>
      <c r="D3" s="1128"/>
      <c r="E3" s="1128"/>
      <c r="F3" s="1128"/>
      <c r="G3" s="1128"/>
      <c r="H3" s="1128"/>
      <c r="I3" s="1128"/>
      <c r="J3" s="1128"/>
      <c r="K3" s="1128"/>
      <c r="L3" s="1128"/>
      <c r="M3" s="1128"/>
      <c r="N3" s="1129"/>
      <c r="O3"/>
      <c r="P3" s="66"/>
    </row>
    <row r="4" spans="4:15" ht="9" customHeight="1">
      <c r="D4" s="69"/>
      <c r="E4" s="1"/>
      <c r="F4" s="1"/>
      <c r="G4" s="69"/>
      <c r="H4" s="69"/>
      <c r="I4" s="69"/>
      <c r="J4" s="69"/>
      <c r="K4" s="69"/>
      <c r="M4" s="66"/>
      <c r="N4" s="66"/>
      <c r="O4" s="66"/>
    </row>
    <row r="5" spans="1:17" ht="15" customHeight="1">
      <c r="A5" s="1179" t="s">
        <v>217</v>
      </c>
      <c r="B5" s="1179"/>
      <c r="C5" s="1179"/>
      <c r="D5" s="573"/>
      <c r="E5" s="1165" t="s">
        <v>108</v>
      </c>
      <c r="F5" s="1166"/>
      <c r="G5" s="1166"/>
      <c r="H5" s="1166"/>
      <c r="I5" s="1166"/>
      <c r="J5" s="1167"/>
      <c r="K5" s="573"/>
      <c r="L5" s="1165" t="s">
        <v>531</v>
      </c>
      <c r="M5" s="1166"/>
      <c r="N5" s="1166"/>
      <c r="O5" s="1166"/>
      <c r="P5" s="1166"/>
      <c r="Q5" s="1167"/>
    </row>
    <row r="6" spans="1:17" ht="15" customHeight="1">
      <c r="A6" s="1179"/>
      <c r="B6" s="1179"/>
      <c r="C6" s="1179"/>
      <c r="D6" s="573"/>
      <c r="E6" s="1185" t="s">
        <v>532</v>
      </c>
      <c r="F6" s="1186"/>
      <c r="G6" s="1186"/>
      <c r="H6" s="1186"/>
      <c r="I6" s="1186"/>
      <c r="J6" s="1187"/>
      <c r="K6" s="578"/>
      <c r="L6" s="1185" t="s">
        <v>532</v>
      </c>
      <c r="M6" s="1186"/>
      <c r="N6" s="1186"/>
      <c r="O6" s="1186"/>
      <c r="P6" s="1186"/>
      <c r="Q6" s="1187"/>
    </row>
    <row r="7" spans="1:17" ht="15" customHeight="1">
      <c r="A7" s="1179"/>
      <c r="B7" s="1179"/>
      <c r="C7" s="1179"/>
      <c r="D7" s="573"/>
      <c r="E7" s="930" t="s">
        <v>129</v>
      </c>
      <c r="F7" s="907" t="s">
        <v>49</v>
      </c>
      <c r="G7" s="907" t="s">
        <v>533</v>
      </c>
      <c r="H7" s="907" t="s">
        <v>534</v>
      </c>
      <c r="I7" s="907" t="s">
        <v>535</v>
      </c>
      <c r="J7" s="906" t="s">
        <v>536</v>
      </c>
      <c r="K7" s="578"/>
      <c r="L7" s="930" t="s">
        <v>129</v>
      </c>
      <c r="M7" s="907" t="s">
        <v>49</v>
      </c>
      <c r="N7" s="907" t="s">
        <v>533</v>
      </c>
      <c r="O7" s="907" t="s">
        <v>534</v>
      </c>
      <c r="P7" s="907" t="s">
        <v>535</v>
      </c>
      <c r="Q7" s="906" t="s">
        <v>536</v>
      </c>
    </row>
    <row r="8" spans="1:17" ht="6" customHeight="1">
      <c r="A8" s="9"/>
      <c r="C8" s="13"/>
      <c r="D8" s="9"/>
      <c r="E8" s="3"/>
      <c r="F8" s="3"/>
      <c r="G8" s="3"/>
      <c r="H8" s="3"/>
      <c r="I8" s="3"/>
      <c r="J8" s="3"/>
      <c r="K8" s="9"/>
      <c r="L8" s="94"/>
      <c r="M8" s="94"/>
      <c r="N8" s="94"/>
      <c r="O8" s="94"/>
      <c r="P8" s="94"/>
      <c r="Q8" s="94"/>
    </row>
    <row r="9" spans="1:17" s="58" customFormat="1" ht="12" customHeight="1">
      <c r="A9" s="242" t="s">
        <v>56</v>
      </c>
      <c r="B9" s="243"/>
      <c r="C9" s="261"/>
      <c r="D9" s="138"/>
      <c r="E9" s="717">
        <v>377265</v>
      </c>
      <c r="F9" s="720">
        <v>1534</v>
      </c>
      <c r="G9" s="720">
        <v>205105</v>
      </c>
      <c r="H9" s="720">
        <v>161842</v>
      </c>
      <c r="I9" s="720">
        <v>8771</v>
      </c>
      <c r="J9" s="721">
        <v>13</v>
      </c>
      <c r="K9" s="752"/>
      <c r="L9" s="717">
        <v>270329620.28999996</v>
      </c>
      <c r="M9" s="720">
        <v>503370.71</v>
      </c>
      <c r="N9" s="720">
        <v>95373825</v>
      </c>
      <c r="O9" s="720">
        <v>150980521.41</v>
      </c>
      <c r="P9" s="720">
        <v>23366043.160000004</v>
      </c>
      <c r="Q9" s="721">
        <v>105860.01</v>
      </c>
    </row>
    <row r="10" spans="1:17" ht="12" customHeight="1">
      <c r="A10" s="234" t="s">
        <v>57</v>
      </c>
      <c r="B10" s="72"/>
      <c r="C10" s="268"/>
      <c r="D10" s="14"/>
      <c r="E10" s="728">
        <v>22202</v>
      </c>
      <c r="F10" s="733">
        <v>82</v>
      </c>
      <c r="G10" s="733">
        <v>16934</v>
      </c>
      <c r="H10" s="733">
        <v>4966</v>
      </c>
      <c r="I10" s="733">
        <v>220</v>
      </c>
      <c r="J10" s="734">
        <v>0</v>
      </c>
      <c r="K10" s="753"/>
      <c r="L10" s="728">
        <v>13004655.4</v>
      </c>
      <c r="M10" s="733">
        <v>25011.36</v>
      </c>
      <c r="N10" s="733">
        <v>7874310</v>
      </c>
      <c r="O10" s="733">
        <v>4514970.07</v>
      </c>
      <c r="P10" s="733">
        <v>590363.97</v>
      </c>
      <c r="Q10" s="734">
        <v>0</v>
      </c>
    </row>
    <row r="11" spans="1:17" ht="12" customHeight="1">
      <c r="A11" s="228" t="s">
        <v>58</v>
      </c>
      <c r="B11" s="6"/>
      <c r="C11" s="265"/>
      <c r="D11" s="14"/>
      <c r="E11" s="718">
        <v>3468</v>
      </c>
      <c r="F11" s="722">
        <v>29</v>
      </c>
      <c r="G11" s="722">
        <v>2494</v>
      </c>
      <c r="H11" s="722">
        <v>916</v>
      </c>
      <c r="I11" s="722">
        <v>29</v>
      </c>
      <c r="J11" s="723">
        <v>0</v>
      </c>
      <c r="K11" s="753"/>
      <c r="L11" s="718">
        <v>2009095.35</v>
      </c>
      <c r="M11" s="722">
        <v>7655.74</v>
      </c>
      <c r="N11" s="722">
        <v>1159710</v>
      </c>
      <c r="O11" s="722">
        <v>763660.38</v>
      </c>
      <c r="P11" s="722">
        <v>78069.23</v>
      </c>
      <c r="Q11" s="723">
        <v>0</v>
      </c>
    </row>
    <row r="12" spans="1:17" ht="12" customHeight="1">
      <c r="A12" s="228" t="s">
        <v>59</v>
      </c>
      <c r="B12" s="6"/>
      <c r="C12" s="265"/>
      <c r="D12" s="14"/>
      <c r="E12" s="718">
        <v>1587</v>
      </c>
      <c r="F12" s="722">
        <v>6</v>
      </c>
      <c r="G12" s="722">
        <v>1374</v>
      </c>
      <c r="H12" s="722">
        <v>199</v>
      </c>
      <c r="I12" s="722">
        <v>8</v>
      </c>
      <c r="J12" s="723">
        <v>0</v>
      </c>
      <c r="K12" s="753"/>
      <c r="L12" s="718">
        <v>838190.87</v>
      </c>
      <c r="M12" s="722">
        <v>1595.41</v>
      </c>
      <c r="N12" s="722">
        <v>638910</v>
      </c>
      <c r="O12" s="722">
        <v>176733.05</v>
      </c>
      <c r="P12" s="722">
        <v>20952.41</v>
      </c>
      <c r="Q12" s="723">
        <v>0</v>
      </c>
    </row>
    <row r="13" spans="1:17" ht="12" customHeight="1">
      <c r="A13" s="228" t="s">
        <v>60</v>
      </c>
      <c r="B13" s="6"/>
      <c r="C13" s="265"/>
      <c r="D13" s="14"/>
      <c r="E13" s="718">
        <v>4713</v>
      </c>
      <c r="F13" s="722">
        <v>3</v>
      </c>
      <c r="G13" s="722">
        <v>3208</v>
      </c>
      <c r="H13" s="722">
        <v>1440</v>
      </c>
      <c r="I13" s="722">
        <v>62</v>
      </c>
      <c r="J13" s="723">
        <v>0</v>
      </c>
      <c r="K13" s="753"/>
      <c r="L13" s="718">
        <v>3047538.28</v>
      </c>
      <c r="M13" s="722">
        <v>978.82</v>
      </c>
      <c r="N13" s="722">
        <v>1491720</v>
      </c>
      <c r="O13" s="722">
        <v>1388677.41</v>
      </c>
      <c r="P13" s="722">
        <v>166162.05</v>
      </c>
      <c r="Q13" s="723">
        <v>0</v>
      </c>
    </row>
    <row r="14" spans="1:17" ht="12" customHeight="1">
      <c r="A14" s="228" t="s">
        <v>61</v>
      </c>
      <c r="B14" s="6"/>
      <c r="C14" s="265"/>
      <c r="D14" s="14"/>
      <c r="E14" s="718">
        <v>656</v>
      </c>
      <c r="F14" s="722">
        <v>4</v>
      </c>
      <c r="G14" s="722">
        <v>511</v>
      </c>
      <c r="H14" s="722">
        <v>132</v>
      </c>
      <c r="I14" s="722">
        <v>9</v>
      </c>
      <c r="J14" s="723">
        <v>0</v>
      </c>
      <c r="K14" s="753"/>
      <c r="L14" s="718">
        <v>386745.73</v>
      </c>
      <c r="M14" s="722">
        <v>1311.3</v>
      </c>
      <c r="N14" s="722">
        <v>237615</v>
      </c>
      <c r="O14" s="722">
        <v>123817.08</v>
      </c>
      <c r="P14" s="722">
        <v>24002.35</v>
      </c>
      <c r="Q14" s="723">
        <v>0</v>
      </c>
    </row>
    <row r="15" spans="1:17" ht="12" customHeight="1">
      <c r="A15" s="228" t="s">
        <v>62</v>
      </c>
      <c r="B15" s="6"/>
      <c r="C15" s="265"/>
      <c r="D15" s="14"/>
      <c r="E15" s="718">
        <v>9253</v>
      </c>
      <c r="F15" s="722">
        <v>35</v>
      </c>
      <c r="G15" s="722">
        <v>7449</v>
      </c>
      <c r="H15" s="722">
        <v>1676</v>
      </c>
      <c r="I15" s="722">
        <v>93</v>
      </c>
      <c r="J15" s="723">
        <v>0</v>
      </c>
      <c r="K15" s="753"/>
      <c r="L15" s="718">
        <v>5273830.12</v>
      </c>
      <c r="M15" s="722">
        <v>11824.46</v>
      </c>
      <c r="N15" s="722">
        <v>3463785</v>
      </c>
      <c r="O15" s="722">
        <v>1549755.07</v>
      </c>
      <c r="P15" s="722">
        <v>248465.59</v>
      </c>
      <c r="Q15" s="723">
        <v>0</v>
      </c>
    </row>
    <row r="16" spans="1:17" ht="12" customHeight="1">
      <c r="A16" s="228" t="s">
        <v>63</v>
      </c>
      <c r="B16" s="6"/>
      <c r="C16" s="265"/>
      <c r="D16" s="14"/>
      <c r="E16" s="718">
        <v>495</v>
      </c>
      <c r="F16" s="722">
        <v>0</v>
      </c>
      <c r="G16" s="722">
        <v>375</v>
      </c>
      <c r="H16" s="722">
        <v>115</v>
      </c>
      <c r="I16" s="722">
        <v>5</v>
      </c>
      <c r="J16" s="723">
        <v>0</v>
      </c>
      <c r="K16" s="753"/>
      <c r="L16" s="718">
        <v>288682.85</v>
      </c>
      <c r="M16" s="722">
        <v>0</v>
      </c>
      <c r="N16" s="722">
        <v>174375</v>
      </c>
      <c r="O16" s="722">
        <v>100790.78</v>
      </c>
      <c r="P16" s="722">
        <v>13517.07</v>
      </c>
      <c r="Q16" s="723">
        <v>0</v>
      </c>
    </row>
    <row r="17" spans="1:17" ht="12" customHeight="1">
      <c r="A17" s="228" t="s">
        <v>64</v>
      </c>
      <c r="B17" s="6"/>
      <c r="C17" s="265"/>
      <c r="D17" s="14"/>
      <c r="E17" s="718">
        <v>2030</v>
      </c>
      <c r="F17" s="722">
        <v>5</v>
      </c>
      <c r="G17" s="722">
        <v>1523</v>
      </c>
      <c r="H17" s="722">
        <v>488</v>
      </c>
      <c r="I17" s="722">
        <v>14</v>
      </c>
      <c r="J17" s="723">
        <v>0</v>
      </c>
      <c r="K17" s="753"/>
      <c r="L17" s="718">
        <v>1160572.2</v>
      </c>
      <c r="M17" s="722">
        <v>1645.63</v>
      </c>
      <c r="N17" s="722">
        <v>708195</v>
      </c>
      <c r="O17" s="722">
        <v>411536.3</v>
      </c>
      <c r="P17" s="722">
        <v>39195.27</v>
      </c>
      <c r="Q17" s="723">
        <v>0</v>
      </c>
    </row>
    <row r="18" spans="1:17" ht="12" customHeight="1">
      <c r="A18" s="234" t="s">
        <v>65</v>
      </c>
      <c r="B18" s="72"/>
      <c r="C18" s="268"/>
      <c r="D18" s="74"/>
      <c r="E18" s="728">
        <v>94945</v>
      </c>
      <c r="F18" s="733">
        <v>231</v>
      </c>
      <c r="G18" s="733">
        <v>77194</v>
      </c>
      <c r="H18" s="733">
        <v>16544</v>
      </c>
      <c r="I18" s="733">
        <v>973</v>
      </c>
      <c r="J18" s="734">
        <v>3</v>
      </c>
      <c r="K18" s="733"/>
      <c r="L18" s="728">
        <v>53003558.88000001</v>
      </c>
      <c r="M18" s="733">
        <v>69825.08</v>
      </c>
      <c r="N18" s="733">
        <v>35895210</v>
      </c>
      <c r="O18" s="733">
        <v>14399725.98</v>
      </c>
      <c r="P18" s="733">
        <v>2620936.71</v>
      </c>
      <c r="Q18" s="734">
        <v>17861.11</v>
      </c>
    </row>
    <row r="19" spans="1:17" ht="12" customHeight="1">
      <c r="A19" s="228" t="s">
        <v>66</v>
      </c>
      <c r="B19" s="6"/>
      <c r="C19" s="265"/>
      <c r="D19" s="14"/>
      <c r="E19" s="718">
        <v>13233</v>
      </c>
      <c r="F19" s="722">
        <v>17</v>
      </c>
      <c r="G19" s="722">
        <v>12208</v>
      </c>
      <c r="H19" s="722">
        <v>945</v>
      </c>
      <c r="I19" s="722">
        <v>63</v>
      </c>
      <c r="J19" s="723">
        <v>0</v>
      </c>
      <c r="K19" s="753"/>
      <c r="L19" s="718">
        <v>6680479.460000001</v>
      </c>
      <c r="M19" s="722">
        <v>4603.95</v>
      </c>
      <c r="N19" s="722">
        <v>5676720</v>
      </c>
      <c r="O19" s="722">
        <v>824138.03</v>
      </c>
      <c r="P19" s="722">
        <v>175017.48</v>
      </c>
      <c r="Q19" s="723">
        <v>0</v>
      </c>
    </row>
    <row r="20" spans="1:17" s="73" customFormat="1" ht="12" customHeight="1">
      <c r="A20" s="228" t="s">
        <v>67</v>
      </c>
      <c r="B20" s="6"/>
      <c r="C20" s="265"/>
      <c r="D20" s="14"/>
      <c r="E20" s="718">
        <v>5803</v>
      </c>
      <c r="F20" s="722">
        <v>16</v>
      </c>
      <c r="G20" s="722">
        <v>4991</v>
      </c>
      <c r="H20" s="722">
        <v>758</v>
      </c>
      <c r="I20" s="722">
        <v>38</v>
      </c>
      <c r="J20" s="723">
        <v>0</v>
      </c>
      <c r="K20" s="753"/>
      <c r="L20" s="718">
        <v>3078636.46</v>
      </c>
      <c r="M20" s="722">
        <v>4443.98</v>
      </c>
      <c r="N20" s="722">
        <v>2320815</v>
      </c>
      <c r="O20" s="722">
        <v>650278.24</v>
      </c>
      <c r="P20" s="722">
        <v>103099.24</v>
      </c>
      <c r="Q20" s="723">
        <v>0</v>
      </c>
    </row>
    <row r="21" spans="1:17" ht="12" customHeight="1">
      <c r="A21" s="228" t="s">
        <v>68</v>
      </c>
      <c r="B21" s="6"/>
      <c r="C21" s="265"/>
      <c r="D21" s="14"/>
      <c r="E21" s="718">
        <v>14251</v>
      </c>
      <c r="F21" s="722">
        <v>42</v>
      </c>
      <c r="G21" s="722">
        <v>11784</v>
      </c>
      <c r="H21" s="722">
        <v>2275</v>
      </c>
      <c r="I21" s="722">
        <v>150</v>
      </c>
      <c r="J21" s="723">
        <v>0</v>
      </c>
      <c r="K21" s="753"/>
      <c r="L21" s="718">
        <v>7810526.390000001</v>
      </c>
      <c r="M21" s="722">
        <v>12313.17</v>
      </c>
      <c r="N21" s="722">
        <v>5479560</v>
      </c>
      <c r="O21" s="722">
        <v>1916189.14</v>
      </c>
      <c r="P21" s="722">
        <v>402464.08</v>
      </c>
      <c r="Q21" s="723">
        <v>0</v>
      </c>
    </row>
    <row r="22" spans="1:17" ht="12" customHeight="1">
      <c r="A22" s="228" t="s">
        <v>69</v>
      </c>
      <c r="B22" s="6"/>
      <c r="C22" s="265"/>
      <c r="D22" s="14"/>
      <c r="E22" s="718">
        <v>6364</v>
      </c>
      <c r="F22" s="722">
        <v>16</v>
      </c>
      <c r="G22" s="722">
        <v>4906</v>
      </c>
      <c r="H22" s="722">
        <v>1382</v>
      </c>
      <c r="I22" s="722">
        <v>60</v>
      </c>
      <c r="J22" s="723">
        <v>0</v>
      </c>
      <c r="K22" s="753"/>
      <c r="L22" s="718">
        <v>3567883.3</v>
      </c>
      <c r="M22" s="722">
        <v>5227.05</v>
      </c>
      <c r="N22" s="722">
        <v>2281290</v>
      </c>
      <c r="O22" s="722">
        <v>1121281.29</v>
      </c>
      <c r="P22" s="722">
        <v>160084.96</v>
      </c>
      <c r="Q22" s="723">
        <v>0</v>
      </c>
    </row>
    <row r="23" spans="1:17" ht="12" customHeight="1">
      <c r="A23" s="228" t="s">
        <v>70</v>
      </c>
      <c r="B23" s="6"/>
      <c r="C23" s="265"/>
      <c r="D23" s="14"/>
      <c r="E23" s="718">
        <v>6782</v>
      </c>
      <c r="F23" s="722">
        <v>19</v>
      </c>
      <c r="G23" s="722">
        <v>5518</v>
      </c>
      <c r="H23" s="722">
        <v>1192</v>
      </c>
      <c r="I23" s="722">
        <v>53</v>
      </c>
      <c r="J23" s="723">
        <v>0</v>
      </c>
      <c r="K23" s="753"/>
      <c r="L23" s="718">
        <v>3713737.9</v>
      </c>
      <c r="M23" s="722">
        <v>5586.01</v>
      </c>
      <c r="N23" s="722">
        <v>2565870</v>
      </c>
      <c r="O23" s="722">
        <v>1001513.48</v>
      </c>
      <c r="P23" s="722">
        <v>140768.41</v>
      </c>
      <c r="Q23" s="723">
        <v>0</v>
      </c>
    </row>
    <row r="24" spans="1:17" ht="12" customHeight="1">
      <c r="A24" s="228" t="s">
        <v>71</v>
      </c>
      <c r="B24" s="6"/>
      <c r="C24" s="265"/>
      <c r="D24" s="14"/>
      <c r="E24" s="718">
        <v>14756</v>
      </c>
      <c r="F24" s="722">
        <v>37</v>
      </c>
      <c r="G24" s="722">
        <v>11259</v>
      </c>
      <c r="H24" s="722">
        <v>3288</v>
      </c>
      <c r="I24" s="722">
        <v>171</v>
      </c>
      <c r="J24" s="723">
        <v>1</v>
      </c>
      <c r="K24" s="753"/>
      <c r="L24" s="718">
        <v>8553485.040000001</v>
      </c>
      <c r="M24" s="722">
        <v>11633.8</v>
      </c>
      <c r="N24" s="722">
        <v>5235435</v>
      </c>
      <c r="O24" s="722">
        <v>2837670.6</v>
      </c>
      <c r="P24" s="722">
        <v>463182.38</v>
      </c>
      <c r="Q24" s="723">
        <v>5563.26</v>
      </c>
    </row>
    <row r="25" spans="1:17" s="73" customFormat="1" ht="12" customHeight="1">
      <c r="A25" s="228" t="s">
        <v>72</v>
      </c>
      <c r="B25" s="6"/>
      <c r="C25" s="265"/>
      <c r="D25" s="14"/>
      <c r="E25" s="718">
        <v>5526</v>
      </c>
      <c r="F25" s="722">
        <v>16</v>
      </c>
      <c r="G25" s="722">
        <v>4316</v>
      </c>
      <c r="H25" s="722">
        <v>1141</v>
      </c>
      <c r="I25" s="722">
        <v>53</v>
      </c>
      <c r="J25" s="723">
        <v>0</v>
      </c>
      <c r="K25" s="753"/>
      <c r="L25" s="718">
        <v>3125762.38</v>
      </c>
      <c r="M25" s="722">
        <v>5642.77</v>
      </c>
      <c r="N25" s="722">
        <v>2006940</v>
      </c>
      <c r="O25" s="722">
        <v>970349.87</v>
      </c>
      <c r="P25" s="722">
        <v>142829.74</v>
      </c>
      <c r="Q25" s="723">
        <v>0</v>
      </c>
    </row>
    <row r="26" spans="1:17" s="73" customFormat="1" ht="12" customHeight="1">
      <c r="A26" s="228" t="s">
        <v>73</v>
      </c>
      <c r="B26" s="6"/>
      <c r="C26" s="265"/>
      <c r="D26" s="14"/>
      <c r="E26" s="718">
        <v>3010</v>
      </c>
      <c r="F26" s="722">
        <v>12</v>
      </c>
      <c r="G26" s="722">
        <v>2289</v>
      </c>
      <c r="H26" s="722">
        <v>650</v>
      </c>
      <c r="I26" s="722">
        <v>59</v>
      </c>
      <c r="J26" s="723">
        <v>0</v>
      </c>
      <c r="K26" s="753"/>
      <c r="L26" s="718">
        <v>1772423.4</v>
      </c>
      <c r="M26" s="722">
        <v>2540.28</v>
      </c>
      <c r="N26" s="722">
        <v>1064385</v>
      </c>
      <c r="O26" s="722">
        <v>544867.73</v>
      </c>
      <c r="P26" s="722">
        <v>160630.39</v>
      </c>
      <c r="Q26" s="723">
        <v>0</v>
      </c>
    </row>
    <row r="27" spans="1:17" s="73" customFormat="1" ht="12" customHeight="1">
      <c r="A27" s="228" t="s">
        <v>74</v>
      </c>
      <c r="B27" s="6"/>
      <c r="C27" s="265"/>
      <c r="D27" s="14"/>
      <c r="E27" s="718">
        <v>25220</v>
      </c>
      <c r="F27" s="722">
        <v>56</v>
      </c>
      <c r="G27" s="722">
        <v>19923</v>
      </c>
      <c r="H27" s="722">
        <v>4913</v>
      </c>
      <c r="I27" s="722">
        <v>326</v>
      </c>
      <c r="J27" s="723">
        <v>2</v>
      </c>
      <c r="K27" s="753"/>
      <c r="L27" s="718">
        <v>14700624.55</v>
      </c>
      <c r="M27" s="722">
        <v>17834.07</v>
      </c>
      <c r="N27" s="722">
        <v>9264195</v>
      </c>
      <c r="O27" s="722">
        <v>4533437.6</v>
      </c>
      <c r="P27" s="722">
        <v>872860.03</v>
      </c>
      <c r="Q27" s="723">
        <v>12297.85</v>
      </c>
    </row>
    <row r="28" spans="1:17" s="73" customFormat="1" ht="12" customHeight="1">
      <c r="A28" s="234" t="s">
        <v>75</v>
      </c>
      <c r="B28" s="72"/>
      <c r="C28" s="268"/>
      <c r="D28" s="74"/>
      <c r="E28" s="728">
        <v>163617</v>
      </c>
      <c r="F28" s="733">
        <v>766</v>
      </c>
      <c r="G28" s="733">
        <v>65168</v>
      </c>
      <c r="H28" s="733">
        <v>92048</v>
      </c>
      <c r="I28" s="733">
        <v>5631</v>
      </c>
      <c r="J28" s="734">
        <v>4</v>
      </c>
      <c r="K28" s="753"/>
      <c r="L28" s="728">
        <v>135184836.39999998</v>
      </c>
      <c r="M28" s="733">
        <v>264651.74</v>
      </c>
      <c r="N28" s="733">
        <v>30303120</v>
      </c>
      <c r="O28" s="733">
        <v>89643754.53</v>
      </c>
      <c r="P28" s="733">
        <v>14935058.31</v>
      </c>
      <c r="Q28" s="734">
        <v>38251.82</v>
      </c>
    </row>
    <row r="29" spans="1:17" s="73" customFormat="1" ht="12" customHeight="1">
      <c r="A29" s="228" t="s">
        <v>76</v>
      </c>
      <c r="B29" s="6"/>
      <c r="C29" s="265"/>
      <c r="D29" s="14"/>
      <c r="E29" s="718">
        <v>42480</v>
      </c>
      <c r="F29" s="722">
        <v>155</v>
      </c>
      <c r="G29" s="722">
        <v>24080</v>
      </c>
      <c r="H29" s="722">
        <v>17428</v>
      </c>
      <c r="I29" s="722">
        <v>817</v>
      </c>
      <c r="J29" s="723">
        <v>0</v>
      </c>
      <c r="K29" s="753"/>
      <c r="L29" s="718">
        <v>28604599.28</v>
      </c>
      <c r="M29" s="722">
        <v>55630.1</v>
      </c>
      <c r="N29" s="722">
        <v>11197200</v>
      </c>
      <c r="O29" s="722">
        <v>15157537.100000001</v>
      </c>
      <c r="P29" s="722">
        <v>2194232.08</v>
      </c>
      <c r="Q29" s="723">
        <v>0</v>
      </c>
    </row>
    <row r="30" spans="1:17" ht="12" customHeight="1">
      <c r="A30" s="228" t="s">
        <v>77</v>
      </c>
      <c r="B30" s="6"/>
      <c r="C30" s="265"/>
      <c r="D30" s="14"/>
      <c r="E30" s="718">
        <v>6666</v>
      </c>
      <c r="F30" s="722">
        <v>15</v>
      </c>
      <c r="G30" s="722">
        <v>3540</v>
      </c>
      <c r="H30" s="722">
        <v>2943</v>
      </c>
      <c r="I30" s="722">
        <v>168</v>
      </c>
      <c r="J30" s="723">
        <v>0</v>
      </c>
      <c r="K30" s="753"/>
      <c r="L30" s="718">
        <v>4719184.72</v>
      </c>
      <c r="M30" s="722">
        <v>5020.13</v>
      </c>
      <c r="N30" s="722">
        <v>1646100</v>
      </c>
      <c r="O30" s="722">
        <v>2626131.33</v>
      </c>
      <c r="P30" s="722">
        <v>441933.26</v>
      </c>
      <c r="Q30" s="723">
        <v>0</v>
      </c>
    </row>
    <row r="31" spans="1:17" ht="12" customHeight="1">
      <c r="A31" s="228" t="s">
        <v>78</v>
      </c>
      <c r="B31" s="6"/>
      <c r="C31" s="265"/>
      <c r="D31" s="14"/>
      <c r="E31" s="718">
        <v>27930</v>
      </c>
      <c r="F31" s="722">
        <v>121</v>
      </c>
      <c r="G31" s="722">
        <v>11518</v>
      </c>
      <c r="H31" s="722">
        <v>15194</v>
      </c>
      <c r="I31" s="722">
        <v>1096</v>
      </c>
      <c r="J31" s="723">
        <v>1</v>
      </c>
      <c r="K31" s="753"/>
      <c r="L31" s="718">
        <v>22983101.72</v>
      </c>
      <c r="M31" s="722">
        <v>40137.73</v>
      </c>
      <c r="N31" s="722">
        <v>5355870</v>
      </c>
      <c r="O31" s="722">
        <v>14660824.23</v>
      </c>
      <c r="P31" s="722">
        <v>2919312.9</v>
      </c>
      <c r="Q31" s="723">
        <v>6956.86</v>
      </c>
    </row>
    <row r="32" spans="1:17" ht="12" customHeight="1">
      <c r="A32" s="228" t="s">
        <v>79</v>
      </c>
      <c r="B32" s="6"/>
      <c r="C32" s="265"/>
      <c r="D32" s="14"/>
      <c r="E32" s="718">
        <v>86541</v>
      </c>
      <c r="F32" s="722">
        <v>475</v>
      </c>
      <c r="G32" s="722">
        <v>26030</v>
      </c>
      <c r="H32" s="722">
        <v>56483</v>
      </c>
      <c r="I32" s="722">
        <v>3550</v>
      </c>
      <c r="J32" s="723">
        <v>3</v>
      </c>
      <c r="K32" s="753"/>
      <c r="L32" s="718">
        <v>78877950.67999999</v>
      </c>
      <c r="M32" s="722">
        <v>163863.78</v>
      </c>
      <c r="N32" s="722">
        <v>12103950</v>
      </c>
      <c r="O32" s="722">
        <v>57199261.87</v>
      </c>
      <c r="P32" s="722">
        <v>9379580.07</v>
      </c>
      <c r="Q32" s="723">
        <v>31294.96</v>
      </c>
    </row>
    <row r="33" spans="1:17" ht="12" customHeight="1">
      <c r="A33" s="234" t="s">
        <v>80</v>
      </c>
      <c r="B33" s="72"/>
      <c r="C33" s="268"/>
      <c r="D33" s="74"/>
      <c r="E33" s="728">
        <v>72534</v>
      </c>
      <c r="F33" s="733">
        <v>402</v>
      </c>
      <c r="G33" s="733">
        <v>33079</v>
      </c>
      <c r="H33" s="733">
        <v>37641</v>
      </c>
      <c r="I33" s="733">
        <v>1407</v>
      </c>
      <c r="J33" s="734">
        <v>5</v>
      </c>
      <c r="K33" s="733"/>
      <c r="L33" s="728">
        <v>52525528.71000001</v>
      </c>
      <c r="M33" s="733">
        <v>126789.66</v>
      </c>
      <c r="N33" s="733">
        <v>15381735</v>
      </c>
      <c r="O33" s="733">
        <v>33203477.950000003</v>
      </c>
      <c r="P33" s="733">
        <v>3769822.16</v>
      </c>
      <c r="Q33" s="734">
        <v>43703.94</v>
      </c>
    </row>
    <row r="34" spans="1:17" ht="12" customHeight="1">
      <c r="A34" s="228" t="s">
        <v>81</v>
      </c>
      <c r="B34" s="6"/>
      <c r="C34" s="265"/>
      <c r="D34" s="14"/>
      <c r="E34" s="718">
        <v>23282</v>
      </c>
      <c r="F34" s="722">
        <v>132</v>
      </c>
      <c r="G34" s="722">
        <v>11015</v>
      </c>
      <c r="H34" s="722">
        <v>11719</v>
      </c>
      <c r="I34" s="722">
        <v>415</v>
      </c>
      <c r="J34" s="723">
        <v>1</v>
      </c>
      <c r="K34" s="753"/>
      <c r="L34" s="718">
        <v>16380640.350000001</v>
      </c>
      <c r="M34" s="722">
        <v>43734.45</v>
      </c>
      <c r="N34" s="722">
        <v>5121975</v>
      </c>
      <c r="O34" s="722">
        <v>10103709.38</v>
      </c>
      <c r="P34" s="722">
        <v>1104515.76</v>
      </c>
      <c r="Q34" s="723">
        <v>6705.76</v>
      </c>
    </row>
    <row r="35" spans="1:17" ht="12" customHeight="1">
      <c r="A35" s="228" t="s">
        <v>82</v>
      </c>
      <c r="B35" s="6"/>
      <c r="C35" s="265"/>
      <c r="D35" s="14"/>
      <c r="E35" s="718">
        <v>19732</v>
      </c>
      <c r="F35" s="722">
        <v>126</v>
      </c>
      <c r="G35" s="722">
        <v>7851</v>
      </c>
      <c r="H35" s="722">
        <v>11359</v>
      </c>
      <c r="I35" s="722">
        <v>395</v>
      </c>
      <c r="J35" s="723">
        <v>1</v>
      </c>
      <c r="K35" s="753"/>
      <c r="L35" s="718">
        <v>14741468.450000001</v>
      </c>
      <c r="M35" s="722">
        <v>36484.19</v>
      </c>
      <c r="N35" s="722">
        <v>3650715</v>
      </c>
      <c r="O35" s="722">
        <v>9975813.46</v>
      </c>
      <c r="P35" s="722">
        <v>1065165.64</v>
      </c>
      <c r="Q35" s="723">
        <v>13290.16</v>
      </c>
    </row>
    <row r="36" spans="1:17" ht="12" customHeight="1">
      <c r="A36" s="228" t="s">
        <v>83</v>
      </c>
      <c r="B36" s="6"/>
      <c r="C36" s="265"/>
      <c r="D36" s="14"/>
      <c r="E36" s="718">
        <v>29520</v>
      </c>
      <c r="F36" s="722">
        <v>144</v>
      </c>
      <c r="G36" s="722">
        <v>14213</v>
      </c>
      <c r="H36" s="722">
        <v>14563</v>
      </c>
      <c r="I36" s="722">
        <v>597</v>
      </c>
      <c r="J36" s="723">
        <v>3</v>
      </c>
      <c r="K36" s="753"/>
      <c r="L36" s="718">
        <v>21403419.91</v>
      </c>
      <c r="M36" s="722">
        <v>46571.02</v>
      </c>
      <c r="N36" s="722">
        <v>6609045</v>
      </c>
      <c r="O36" s="722">
        <v>13123955.11</v>
      </c>
      <c r="P36" s="722">
        <v>1600140.76</v>
      </c>
      <c r="Q36" s="723">
        <v>23708.02</v>
      </c>
    </row>
    <row r="37" spans="1:17" ht="12" customHeight="1">
      <c r="A37" s="234" t="s">
        <v>84</v>
      </c>
      <c r="B37" s="72"/>
      <c r="C37" s="268"/>
      <c r="D37" s="74"/>
      <c r="E37" s="728">
        <v>23967</v>
      </c>
      <c r="F37" s="733">
        <v>53</v>
      </c>
      <c r="G37" s="733">
        <v>12730</v>
      </c>
      <c r="H37" s="733">
        <v>10643</v>
      </c>
      <c r="I37" s="733">
        <v>540</v>
      </c>
      <c r="J37" s="734">
        <v>1</v>
      </c>
      <c r="K37" s="753"/>
      <c r="L37" s="728">
        <v>16611040.9</v>
      </c>
      <c r="M37" s="733">
        <v>17092.87</v>
      </c>
      <c r="N37" s="733">
        <v>5919450</v>
      </c>
      <c r="O37" s="733">
        <v>9218592.879999999</v>
      </c>
      <c r="P37" s="733">
        <v>1449862.01</v>
      </c>
      <c r="Q37" s="734">
        <v>6043.14</v>
      </c>
    </row>
    <row r="38" spans="1:17" ht="12" customHeight="1">
      <c r="A38" s="228" t="s">
        <v>85</v>
      </c>
      <c r="B38" s="6"/>
      <c r="C38" s="265"/>
      <c r="D38" s="14"/>
      <c r="E38" s="718">
        <v>5194</v>
      </c>
      <c r="F38" s="722">
        <v>16</v>
      </c>
      <c r="G38" s="722">
        <v>2775</v>
      </c>
      <c r="H38" s="722">
        <v>2330</v>
      </c>
      <c r="I38" s="722">
        <v>73</v>
      </c>
      <c r="J38" s="723">
        <v>0</v>
      </c>
      <c r="K38" s="753"/>
      <c r="L38" s="718">
        <v>3393926.34</v>
      </c>
      <c r="M38" s="722">
        <v>5000.58</v>
      </c>
      <c r="N38" s="722">
        <v>1290375</v>
      </c>
      <c r="O38" s="722">
        <v>1900914.82</v>
      </c>
      <c r="P38" s="722">
        <v>197635.94</v>
      </c>
      <c r="Q38" s="723">
        <v>0</v>
      </c>
    </row>
    <row r="39" spans="1:17" ht="12" customHeight="1">
      <c r="A39" s="228" t="s">
        <v>86</v>
      </c>
      <c r="B39" s="6"/>
      <c r="C39" s="265"/>
      <c r="D39" s="14"/>
      <c r="E39" s="718">
        <v>5209</v>
      </c>
      <c r="F39" s="722">
        <v>13</v>
      </c>
      <c r="G39" s="722">
        <v>2999</v>
      </c>
      <c r="H39" s="722">
        <v>2154</v>
      </c>
      <c r="I39" s="722">
        <v>43</v>
      </c>
      <c r="J39" s="723">
        <v>0</v>
      </c>
      <c r="K39" s="753"/>
      <c r="L39" s="718">
        <v>3338830</v>
      </c>
      <c r="M39" s="722">
        <v>4578.38</v>
      </c>
      <c r="N39" s="722">
        <v>1394535</v>
      </c>
      <c r="O39" s="722">
        <v>1825734.52</v>
      </c>
      <c r="P39" s="722">
        <v>113982.1</v>
      </c>
      <c r="Q39" s="723">
        <v>0</v>
      </c>
    </row>
    <row r="40" spans="1:17" ht="12" customHeight="1">
      <c r="A40" s="228" t="s">
        <v>87</v>
      </c>
      <c r="B40" s="6"/>
      <c r="C40" s="265"/>
      <c r="D40" s="14"/>
      <c r="E40" s="718">
        <v>8765</v>
      </c>
      <c r="F40" s="722">
        <v>15</v>
      </c>
      <c r="G40" s="722">
        <v>4913</v>
      </c>
      <c r="H40" s="722">
        <v>3674</v>
      </c>
      <c r="I40" s="722">
        <v>163</v>
      </c>
      <c r="J40" s="723">
        <v>0</v>
      </c>
      <c r="K40" s="753"/>
      <c r="L40" s="718">
        <v>5850811.18</v>
      </c>
      <c r="M40" s="722">
        <v>4417.02</v>
      </c>
      <c r="N40" s="722">
        <v>2284545</v>
      </c>
      <c r="O40" s="722">
        <v>3119995.92</v>
      </c>
      <c r="P40" s="722">
        <v>441853.24</v>
      </c>
      <c r="Q40" s="723">
        <v>0</v>
      </c>
    </row>
    <row r="41" spans="1:17" ht="12" customHeight="1">
      <c r="A41" s="229" t="s">
        <v>88</v>
      </c>
      <c r="B41" s="271"/>
      <c r="C41" s="272"/>
      <c r="D41" s="14"/>
      <c r="E41" s="719">
        <v>4799</v>
      </c>
      <c r="F41" s="724">
        <v>9</v>
      </c>
      <c r="G41" s="724">
        <v>2043</v>
      </c>
      <c r="H41" s="724">
        <v>2485</v>
      </c>
      <c r="I41" s="724">
        <v>261</v>
      </c>
      <c r="J41" s="725">
        <v>1</v>
      </c>
      <c r="K41" s="753"/>
      <c r="L41" s="719">
        <v>4027473.38</v>
      </c>
      <c r="M41" s="724">
        <v>3096.89</v>
      </c>
      <c r="N41" s="724">
        <v>949995</v>
      </c>
      <c r="O41" s="724">
        <v>2371947.62</v>
      </c>
      <c r="P41" s="724">
        <v>696390.73</v>
      </c>
      <c r="Q41" s="725">
        <v>6043.14</v>
      </c>
    </row>
    <row r="42" spans="1:9" ht="11.25" customHeight="1">
      <c r="A42" s="14" t="s">
        <v>234</v>
      </c>
      <c r="C42" s="66"/>
      <c r="G42" s="44"/>
      <c r="H42" s="66"/>
      <c r="I42" s="66"/>
    </row>
    <row r="43" ht="11.25" customHeight="1"/>
  </sheetData>
  <mergeCells count="6">
    <mergeCell ref="A5:C7"/>
    <mergeCell ref="C3:N3"/>
    <mergeCell ref="E5:J5"/>
    <mergeCell ref="L5:Q5"/>
    <mergeCell ref="L6:Q6"/>
    <mergeCell ref="E6:J6"/>
  </mergeCells>
  <printOptions/>
  <pageMargins left="0.5905511811023623" right="0.5905511811023623" top="0.3937007874015748" bottom="0.5905511811023623" header="0.31496062992125984" footer="0.31496062992125984"/>
  <pageSetup fitToHeight="1" fitToWidth="1" horizontalDpi="1200" verticalDpi="1200" orientation="landscape" paperSize="9" r:id="rId1"/>
</worksheet>
</file>

<file path=xl/worksheets/sheet8.xml><?xml version="1.0" encoding="utf-8"?>
<worksheet xmlns="http://schemas.openxmlformats.org/spreadsheetml/2006/main" xmlns:r="http://schemas.openxmlformats.org/officeDocument/2006/relationships">
  <sheetPr codeName="Plan4">
    <pageSetUpPr fitToPage="1"/>
  </sheetPr>
  <dimension ref="A1:AA86"/>
  <sheetViews>
    <sheetView showGridLines="0" workbookViewId="0" topLeftCell="A60">
      <selection activeCell="W47" sqref="W47:X73"/>
    </sheetView>
  </sheetViews>
  <sheetFormatPr defaultColWidth="9.140625" defaultRowHeight="12.75"/>
  <cols>
    <col min="1" max="1" width="5.7109375" style="65" customWidth="1"/>
    <col min="2" max="2" width="0.85546875" style="65" customWidth="1"/>
    <col min="3" max="3" width="10.140625" style="65" customWidth="1"/>
    <col min="4" max="4" width="0.85546875" style="65" customWidth="1"/>
    <col min="5" max="5" width="7.00390625" style="65" customWidth="1"/>
    <col min="6" max="6" width="6.8515625" style="65" customWidth="1"/>
    <col min="7" max="7" width="10.28125" style="65" customWidth="1"/>
    <col min="8" max="9" width="6.8515625" style="65" customWidth="1"/>
    <col min="10" max="10" width="0.85546875" style="65" customWidth="1"/>
    <col min="11" max="11" width="9.7109375" style="65" customWidth="1"/>
    <col min="12" max="12" width="6.8515625" style="65" customWidth="1"/>
    <col min="13" max="13" width="10.28125" style="65" customWidth="1"/>
    <col min="14" max="14" width="9.57421875" style="65" bestFit="1" customWidth="1"/>
    <col min="15" max="15" width="9.28125" style="65" customWidth="1"/>
    <col min="16" max="16" width="0.85546875" style="65" customWidth="1"/>
    <col min="17" max="19" width="6.7109375" style="65" customWidth="1"/>
    <col min="20" max="20" width="0.85546875" style="65" customWidth="1"/>
    <col min="21" max="21" width="12.140625" style="65" customWidth="1"/>
    <col min="22" max="22" width="15.421875" style="45" bestFit="1" customWidth="1"/>
    <col min="23" max="23" width="9.28125" style="45" customWidth="1"/>
    <col min="24" max="25" width="9.28125" style="65" customWidth="1"/>
    <col min="26" max="16384" width="11.421875" style="65" customWidth="1"/>
  </cols>
  <sheetData>
    <row r="1" spans="1:21" s="45" customFormat="1" ht="16.5" customHeight="1">
      <c r="A1" s="64" t="str">
        <f>'01'!A1</f>
        <v>Boletim Estatístico da Previdência Social - Vol. 14 Nº 11</v>
      </c>
      <c r="L1" s="163"/>
      <c r="N1" s="18"/>
      <c r="O1" s="164"/>
      <c r="T1" s="18"/>
      <c r="U1" s="162" t="str">
        <f>'01'!L1</f>
        <v>Novembro/2009</v>
      </c>
    </row>
    <row r="2" spans="4:20" ht="9" customHeight="1">
      <c r="D2" s="67"/>
      <c r="E2" s="1"/>
      <c r="F2" s="1"/>
      <c r="G2" s="1"/>
      <c r="H2" s="1"/>
      <c r="I2" s="1"/>
      <c r="J2" s="1"/>
      <c r="K2" s="1"/>
      <c r="L2" s="1"/>
      <c r="M2" s="2"/>
      <c r="N2" s="2"/>
      <c r="O2" s="66"/>
      <c r="P2" s="2"/>
      <c r="Q2" s="2"/>
      <c r="R2" s="2"/>
      <c r="S2" s="2"/>
      <c r="T2" s="66"/>
    </row>
    <row r="3" spans="1:23" ht="18" customHeight="1">
      <c r="A3" s="919" t="s">
        <v>91</v>
      </c>
      <c r="B3" s="158"/>
      <c r="C3" s="1127" t="s">
        <v>232</v>
      </c>
      <c r="D3" s="1128"/>
      <c r="E3" s="1128"/>
      <c r="F3" s="1128"/>
      <c r="G3" s="1128"/>
      <c r="H3" s="1128"/>
      <c r="I3" s="1128"/>
      <c r="J3" s="1128"/>
      <c r="K3" s="1128"/>
      <c r="L3" s="1129"/>
      <c r="M3"/>
      <c r="N3"/>
      <c r="P3" s="174"/>
      <c r="U3" s="68"/>
      <c r="V3" s="65"/>
      <c r="W3" s="65"/>
    </row>
    <row r="4" spans="4:21" ht="9" customHeight="1">
      <c r="D4" s="69"/>
      <c r="E4" s="1"/>
      <c r="F4" s="1"/>
      <c r="G4" s="69"/>
      <c r="H4" s="69"/>
      <c r="I4" s="69"/>
      <c r="J4" s="69"/>
      <c r="L4" s="66"/>
      <c r="M4" s="66"/>
      <c r="P4" s="12"/>
      <c r="U4" s="88"/>
    </row>
    <row r="5" spans="1:21" ht="18" customHeight="1">
      <c r="A5" s="1179" t="s">
        <v>217</v>
      </c>
      <c r="B5" s="1179"/>
      <c r="C5" s="1179"/>
      <c r="D5" s="573"/>
      <c r="E5" s="1165" t="s">
        <v>108</v>
      </c>
      <c r="F5" s="1166"/>
      <c r="G5" s="1166"/>
      <c r="H5" s="1166"/>
      <c r="I5" s="1167"/>
      <c r="J5" s="573"/>
      <c r="K5" s="1165" t="s">
        <v>109</v>
      </c>
      <c r="L5" s="1166"/>
      <c r="M5" s="1166"/>
      <c r="N5" s="1166"/>
      <c r="O5" s="1167"/>
      <c r="P5" s="573"/>
      <c r="Q5" s="1165" t="s">
        <v>146</v>
      </c>
      <c r="R5" s="1166"/>
      <c r="S5" s="1167"/>
      <c r="T5" s="578"/>
      <c r="U5" s="1179" t="s">
        <v>209</v>
      </c>
    </row>
    <row r="6" spans="1:23" ht="21.75" customHeight="1">
      <c r="A6" s="1179"/>
      <c r="B6" s="1179"/>
      <c r="C6" s="1179"/>
      <c r="D6" s="573"/>
      <c r="E6" s="1188" t="s">
        <v>129</v>
      </c>
      <c r="F6" s="1189" t="s">
        <v>215</v>
      </c>
      <c r="G6" s="1189" t="s">
        <v>216</v>
      </c>
      <c r="H6" s="1191" t="s">
        <v>37</v>
      </c>
      <c r="I6" s="1192"/>
      <c r="J6" s="578"/>
      <c r="K6" s="1188" t="s">
        <v>129</v>
      </c>
      <c r="L6" s="1189" t="s">
        <v>215</v>
      </c>
      <c r="M6" s="1189" t="s">
        <v>216</v>
      </c>
      <c r="N6" s="1191" t="s">
        <v>37</v>
      </c>
      <c r="O6" s="1192"/>
      <c r="P6" s="578"/>
      <c r="Q6" s="1190" t="s">
        <v>129</v>
      </c>
      <c r="R6" s="1191" t="s">
        <v>37</v>
      </c>
      <c r="S6" s="1192"/>
      <c r="T6" s="578"/>
      <c r="U6" s="1179"/>
      <c r="V6" s="144"/>
      <c r="W6" s="144"/>
    </row>
    <row r="7" spans="1:23" ht="21.75" customHeight="1">
      <c r="A7" s="1179"/>
      <c r="B7" s="1179"/>
      <c r="C7" s="1179"/>
      <c r="D7" s="573"/>
      <c r="E7" s="1148"/>
      <c r="F7" s="1150"/>
      <c r="G7" s="1150"/>
      <c r="H7" s="931" t="s">
        <v>38</v>
      </c>
      <c r="I7" s="906" t="s">
        <v>39</v>
      </c>
      <c r="J7" s="578"/>
      <c r="K7" s="1148"/>
      <c r="L7" s="1150"/>
      <c r="M7" s="1150"/>
      <c r="N7" s="931" t="s">
        <v>38</v>
      </c>
      <c r="O7" s="906" t="s">
        <v>39</v>
      </c>
      <c r="P7" s="578"/>
      <c r="Q7" s="1152"/>
      <c r="R7" s="931" t="s">
        <v>38</v>
      </c>
      <c r="S7" s="906" t="s">
        <v>39</v>
      </c>
      <c r="T7" s="578"/>
      <c r="U7" s="1179"/>
      <c r="V7" s="144"/>
      <c r="W7" s="144"/>
    </row>
    <row r="8" spans="1:23" ht="6" customHeight="1">
      <c r="A8" s="9"/>
      <c r="C8" s="13"/>
      <c r="D8" s="9"/>
      <c r="E8" s="3"/>
      <c r="F8" s="3"/>
      <c r="G8" s="3"/>
      <c r="H8" s="3"/>
      <c r="I8" s="3"/>
      <c r="J8" s="9"/>
      <c r="K8" s="94"/>
      <c r="L8" s="94"/>
      <c r="M8" s="94"/>
      <c r="N8" s="94"/>
      <c r="O8" s="94"/>
      <c r="P8" s="9"/>
      <c r="T8" s="9"/>
      <c r="V8" s="144"/>
      <c r="W8" s="144"/>
    </row>
    <row r="9" spans="1:23" s="58" customFormat="1" ht="12.75" customHeight="1">
      <c r="A9" s="242" t="s">
        <v>56</v>
      </c>
      <c r="B9" s="243"/>
      <c r="C9" s="261"/>
      <c r="D9" s="138"/>
      <c r="E9" s="273">
        <v>377265</v>
      </c>
      <c r="F9" s="254">
        <v>100</v>
      </c>
      <c r="G9" s="254">
        <v>-0.4572583496482818</v>
      </c>
      <c r="H9" s="274">
        <v>286915</v>
      </c>
      <c r="I9" s="275">
        <v>90350</v>
      </c>
      <c r="J9" s="59"/>
      <c r="K9" s="273">
        <v>270329620.29</v>
      </c>
      <c r="L9" s="254">
        <v>100</v>
      </c>
      <c r="M9" s="254">
        <v>0.28012376590482724</v>
      </c>
      <c r="N9" s="274">
        <v>228266381.37</v>
      </c>
      <c r="O9" s="275">
        <v>42063238.919999994</v>
      </c>
      <c r="P9" s="59"/>
      <c r="Q9" s="255">
        <v>716.5510192835276</v>
      </c>
      <c r="R9" s="254">
        <v>795.5888725580747</v>
      </c>
      <c r="S9" s="256">
        <v>465.5588148312119</v>
      </c>
      <c r="T9" s="138"/>
      <c r="U9" s="304">
        <v>25</v>
      </c>
      <c r="V9" s="144"/>
      <c r="W9" s="144"/>
    </row>
    <row r="10" spans="1:23" ht="12.75" customHeight="1">
      <c r="A10" s="234" t="s">
        <v>57</v>
      </c>
      <c r="B10" s="72"/>
      <c r="C10" s="268"/>
      <c r="D10" s="14"/>
      <c r="E10" s="281">
        <v>22202</v>
      </c>
      <c r="F10" s="92">
        <v>5.884988005778432</v>
      </c>
      <c r="G10" s="92">
        <v>2.3841364998847148</v>
      </c>
      <c r="H10" s="93">
        <v>11170</v>
      </c>
      <c r="I10" s="233">
        <v>11032</v>
      </c>
      <c r="J10" s="94"/>
      <c r="K10" s="281">
        <v>13004655.4</v>
      </c>
      <c r="L10" s="92">
        <v>4.810666099426718</v>
      </c>
      <c r="M10" s="92">
        <v>3.7730081478317468</v>
      </c>
      <c r="N10" s="93">
        <v>7880802.28</v>
      </c>
      <c r="O10" s="233">
        <v>5123853.12</v>
      </c>
      <c r="P10" s="94">
        <v>0</v>
      </c>
      <c r="Q10" s="290">
        <v>585.7425186920098</v>
      </c>
      <c r="R10" s="92">
        <v>705.5328809310654</v>
      </c>
      <c r="S10" s="291">
        <v>464.45369108049306</v>
      </c>
      <c r="T10" s="14"/>
      <c r="U10" s="305" t="s">
        <v>366</v>
      </c>
      <c r="V10" s="144"/>
      <c r="W10" s="144"/>
    </row>
    <row r="11" spans="1:23" ht="12.75" customHeight="1">
      <c r="A11" s="228" t="s">
        <v>58</v>
      </c>
      <c r="B11" s="6"/>
      <c r="C11" s="265"/>
      <c r="D11" s="14"/>
      <c r="E11" s="278">
        <v>3468</v>
      </c>
      <c r="F11" s="40">
        <v>0.9192477436284839</v>
      </c>
      <c r="G11" s="40">
        <v>19.792746113989644</v>
      </c>
      <c r="H11" s="47">
        <v>1804</v>
      </c>
      <c r="I11" s="235">
        <v>1664</v>
      </c>
      <c r="J11" s="94"/>
      <c r="K11" s="278">
        <v>2009095.35</v>
      </c>
      <c r="L11" s="40">
        <v>0.7432020759858701</v>
      </c>
      <c r="M11" s="40">
        <v>23.83495040399066</v>
      </c>
      <c r="N11" s="47">
        <v>1239393.88</v>
      </c>
      <c r="O11" s="235">
        <v>769701.47</v>
      </c>
      <c r="P11" s="94"/>
      <c r="Q11" s="288">
        <v>579.323918685121</v>
      </c>
      <c r="R11" s="40">
        <v>687.0254323725055</v>
      </c>
      <c r="S11" s="289">
        <v>462.5609795673077</v>
      </c>
      <c r="T11" s="14"/>
      <c r="U11" s="306">
        <v>23</v>
      </c>
      <c r="V11" s="144"/>
      <c r="W11" s="144"/>
    </row>
    <row r="12" spans="1:23" ht="12.75" customHeight="1">
      <c r="A12" s="228" t="s">
        <v>59</v>
      </c>
      <c r="B12" s="6"/>
      <c r="C12" s="265"/>
      <c r="D12" s="14"/>
      <c r="E12" s="278">
        <v>1587</v>
      </c>
      <c r="F12" s="40">
        <v>0.4206592183213391</v>
      </c>
      <c r="G12" s="40">
        <v>1.0828025477707115</v>
      </c>
      <c r="H12" s="47">
        <v>574</v>
      </c>
      <c r="I12" s="235">
        <v>1013</v>
      </c>
      <c r="J12" s="94"/>
      <c r="K12" s="278">
        <v>838190.87</v>
      </c>
      <c r="L12" s="40">
        <v>0.3100625336952786</v>
      </c>
      <c r="M12" s="40">
        <v>-0.8144650578996826</v>
      </c>
      <c r="N12" s="47">
        <v>367843.37</v>
      </c>
      <c r="O12" s="235">
        <v>470347.5</v>
      </c>
      <c r="P12" s="94"/>
      <c r="Q12" s="288">
        <v>528.1605986137366</v>
      </c>
      <c r="R12" s="40">
        <v>640.8421080139373</v>
      </c>
      <c r="S12" s="289">
        <v>464.31145113524184</v>
      </c>
      <c r="T12" s="14"/>
      <c r="U12" s="306">
        <v>16</v>
      </c>
      <c r="V12" s="144"/>
      <c r="W12" s="144"/>
    </row>
    <row r="13" spans="1:23" ht="12.75" customHeight="1">
      <c r="A13" s="228" t="s">
        <v>60</v>
      </c>
      <c r="B13" s="6"/>
      <c r="C13" s="265"/>
      <c r="D13" s="14"/>
      <c r="E13" s="278">
        <v>4713</v>
      </c>
      <c r="F13" s="40">
        <v>1.2492545028030695</v>
      </c>
      <c r="G13" s="40">
        <v>14.476560602380385</v>
      </c>
      <c r="H13" s="47">
        <v>2641</v>
      </c>
      <c r="I13" s="235">
        <v>2072</v>
      </c>
      <c r="J13" s="94"/>
      <c r="K13" s="278">
        <v>3047538.28</v>
      </c>
      <c r="L13" s="40">
        <v>1.1273416049379676</v>
      </c>
      <c r="M13" s="40">
        <v>14.255946894847881</v>
      </c>
      <c r="N13" s="47">
        <v>2084058.28</v>
      </c>
      <c r="O13" s="235">
        <v>963480</v>
      </c>
      <c r="P13" s="94"/>
      <c r="Q13" s="288">
        <v>646.623865902822</v>
      </c>
      <c r="R13" s="40">
        <v>789.1171071563801</v>
      </c>
      <c r="S13" s="289">
        <v>465</v>
      </c>
      <c r="T13" s="14"/>
      <c r="U13" s="306">
        <v>37</v>
      </c>
      <c r="V13" s="144"/>
      <c r="W13" s="144"/>
    </row>
    <row r="14" spans="1:23" ht="12.75" customHeight="1">
      <c r="A14" s="228" t="s">
        <v>61</v>
      </c>
      <c r="B14" s="6"/>
      <c r="C14" s="265"/>
      <c r="D14" s="14"/>
      <c r="E14" s="278">
        <v>656</v>
      </c>
      <c r="F14" s="40">
        <v>0.1738830795329543</v>
      </c>
      <c r="G14" s="40">
        <v>-10.626702997275206</v>
      </c>
      <c r="H14" s="47">
        <v>319</v>
      </c>
      <c r="I14" s="235">
        <v>337</v>
      </c>
      <c r="J14" s="94"/>
      <c r="K14" s="278">
        <v>386745.73</v>
      </c>
      <c r="L14" s="40">
        <v>0.14306450383983557</v>
      </c>
      <c r="M14" s="40">
        <v>-4.362332552174541</v>
      </c>
      <c r="N14" s="47">
        <v>230273.23</v>
      </c>
      <c r="O14" s="235">
        <v>156472.5</v>
      </c>
      <c r="P14" s="94"/>
      <c r="Q14" s="288">
        <v>589.5514176829269</v>
      </c>
      <c r="R14" s="40">
        <v>721.8596551724138</v>
      </c>
      <c r="S14" s="289">
        <v>464.3100890207715</v>
      </c>
      <c r="T14" s="14"/>
      <c r="U14" s="306">
        <v>9</v>
      </c>
      <c r="V14" s="144"/>
      <c r="W14" s="144"/>
    </row>
    <row r="15" spans="1:23" ht="12.75" customHeight="1">
      <c r="A15" s="228" t="s">
        <v>62</v>
      </c>
      <c r="B15" s="6"/>
      <c r="C15" s="265"/>
      <c r="D15" s="14"/>
      <c r="E15" s="278">
        <v>9253</v>
      </c>
      <c r="F15" s="40">
        <v>2.452652644692723</v>
      </c>
      <c r="G15" s="40">
        <v>-4.173570836785423</v>
      </c>
      <c r="H15" s="47">
        <v>4385</v>
      </c>
      <c r="I15" s="235">
        <v>4868</v>
      </c>
      <c r="J15" s="94"/>
      <c r="K15" s="278">
        <v>5273830.12</v>
      </c>
      <c r="L15" s="40">
        <v>1.9508887388449783</v>
      </c>
      <c r="M15" s="40">
        <v>-3.3001174061301097</v>
      </c>
      <c r="N15" s="47">
        <v>3011248.47</v>
      </c>
      <c r="O15" s="235">
        <v>2262581.65</v>
      </c>
      <c r="P15" s="94"/>
      <c r="Q15" s="288">
        <v>569.9589452069599</v>
      </c>
      <c r="R15" s="40">
        <v>686.7157286202965</v>
      </c>
      <c r="S15" s="289">
        <v>464.7866988496302</v>
      </c>
      <c r="T15" s="14"/>
      <c r="U15" s="306">
        <v>40</v>
      </c>
      <c r="V15" s="144"/>
      <c r="W15" s="144"/>
    </row>
    <row r="16" spans="1:23" ht="12.75" customHeight="1">
      <c r="A16" s="228" t="s">
        <v>63</v>
      </c>
      <c r="B16" s="6"/>
      <c r="C16" s="265"/>
      <c r="D16" s="14"/>
      <c r="E16" s="278">
        <v>495</v>
      </c>
      <c r="F16" s="40">
        <v>0.13120750665977496</v>
      </c>
      <c r="G16" s="40">
        <v>-34.696569920844325</v>
      </c>
      <c r="H16" s="47">
        <v>335</v>
      </c>
      <c r="I16" s="235">
        <v>160</v>
      </c>
      <c r="J16" s="94"/>
      <c r="K16" s="278">
        <v>288682.85</v>
      </c>
      <c r="L16" s="40">
        <v>0.1067892041169263</v>
      </c>
      <c r="M16" s="40">
        <v>-34.33499381422551</v>
      </c>
      <c r="N16" s="47">
        <v>214282.85</v>
      </c>
      <c r="O16" s="235">
        <v>74400</v>
      </c>
      <c r="P16" s="94"/>
      <c r="Q16" s="288">
        <v>583.1976767676767</v>
      </c>
      <c r="R16" s="40">
        <v>639.6502985074627</v>
      </c>
      <c r="S16" s="289">
        <v>465</v>
      </c>
      <c r="T16" s="14"/>
      <c r="U16" s="306">
        <v>17</v>
      </c>
      <c r="V16" s="144"/>
      <c r="W16" s="144"/>
    </row>
    <row r="17" spans="1:23" ht="12.75" customHeight="1">
      <c r="A17" s="228" t="s">
        <v>64</v>
      </c>
      <c r="B17" s="6"/>
      <c r="C17" s="265"/>
      <c r="D17" s="14"/>
      <c r="E17" s="278">
        <v>2030</v>
      </c>
      <c r="F17" s="40">
        <v>0.5380833101400871</v>
      </c>
      <c r="G17" s="40">
        <v>3.8363171355498826</v>
      </c>
      <c r="H17" s="47">
        <v>1112</v>
      </c>
      <c r="I17" s="235">
        <v>918</v>
      </c>
      <c r="J17" s="94"/>
      <c r="K17" s="278">
        <v>1160572.2</v>
      </c>
      <c r="L17" s="40">
        <v>0.4293174380058609</v>
      </c>
      <c r="M17" s="40">
        <v>5.57970349605279</v>
      </c>
      <c r="N17" s="47">
        <v>733702.2</v>
      </c>
      <c r="O17" s="235">
        <v>426870</v>
      </c>
      <c r="P17" s="94"/>
      <c r="Q17" s="288">
        <v>571.7104433497536</v>
      </c>
      <c r="R17" s="40">
        <v>659.8041366906474</v>
      </c>
      <c r="S17" s="289">
        <v>465</v>
      </c>
      <c r="T17" s="14"/>
      <c r="U17" s="306">
        <v>15</v>
      </c>
      <c r="V17" s="144"/>
      <c r="W17" s="144"/>
    </row>
    <row r="18" spans="1:23" ht="12.75" customHeight="1">
      <c r="A18" s="234" t="s">
        <v>65</v>
      </c>
      <c r="B18" s="72"/>
      <c r="C18" s="268"/>
      <c r="D18" s="74"/>
      <c r="E18" s="281">
        <v>94945</v>
      </c>
      <c r="F18" s="92">
        <v>25.16666004002492</v>
      </c>
      <c r="G18" s="92">
        <v>-4.19466811971504</v>
      </c>
      <c r="H18" s="93">
        <v>46264</v>
      </c>
      <c r="I18" s="233">
        <v>48681</v>
      </c>
      <c r="J18" s="145"/>
      <c r="K18" s="281">
        <v>53003558.879999995</v>
      </c>
      <c r="L18" s="92">
        <v>19.607011182548053</v>
      </c>
      <c r="M18" s="92">
        <v>-3.8709108389739066</v>
      </c>
      <c r="N18" s="93">
        <v>30372201.489999995</v>
      </c>
      <c r="O18" s="233">
        <v>22631357.39</v>
      </c>
      <c r="P18" s="94">
        <v>0</v>
      </c>
      <c r="Q18" s="290">
        <v>558.2553992311338</v>
      </c>
      <c r="R18" s="92">
        <v>656.4975248573404</v>
      </c>
      <c r="S18" s="291">
        <v>464.89097163164274</v>
      </c>
      <c r="T18" s="74"/>
      <c r="U18" s="305" t="s">
        <v>366</v>
      </c>
      <c r="V18" s="144"/>
      <c r="W18" s="144"/>
    </row>
    <row r="19" spans="1:23" ht="12.75" customHeight="1">
      <c r="A19" s="228" t="s">
        <v>66</v>
      </c>
      <c r="B19" s="6"/>
      <c r="C19" s="265"/>
      <c r="D19" s="14"/>
      <c r="E19" s="278">
        <v>13233</v>
      </c>
      <c r="F19" s="40">
        <v>3.507614011371317</v>
      </c>
      <c r="G19" s="40">
        <v>-7.944347826086961</v>
      </c>
      <c r="H19" s="47">
        <v>3685</v>
      </c>
      <c r="I19" s="235">
        <v>9548</v>
      </c>
      <c r="J19" s="94"/>
      <c r="K19" s="278">
        <v>6680479.46</v>
      </c>
      <c r="L19" s="40">
        <v>2.4712347292292347</v>
      </c>
      <c r="M19" s="40">
        <v>-7.0587384888596505</v>
      </c>
      <c r="N19" s="47">
        <v>2242286.96</v>
      </c>
      <c r="O19" s="235">
        <v>4438192.5</v>
      </c>
      <c r="P19" s="94"/>
      <c r="Q19" s="288">
        <v>504.8348416836696</v>
      </c>
      <c r="R19" s="40">
        <v>608.490355495251</v>
      </c>
      <c r="S19" s="289">
        <v>464.82954545454544</v>
      </c>
      <c r="T19" s="14"/>
      <c r="U19" s="306">
        <v>46</v>
      </c>
      <c r="V19" s="144"/>
      <c r="W19" s="144"/>
    </row>
    <row r="20" spans="1:23" s="73" customFormat="1" ht="12.75" customHeight="1">
      <c r="A20" s="228" t="s">
        <v>67</v>
      </c>
      <c r="B20" s="6"/>
      <c r="C20" s="265"/>
      <c r="D20" s="14"/>
      <c r="E20" s="278">
        <v>5803</v>
      </c>
      <c r="F20" s="40">
        <v>1.538176083124594</v>
      </c>
      <c r="G20" s="40">
        <v>-5.473204104903074</v>
      </c>
      <c r="H20" s="47">
        <v>2416</v>
      </c>
      <c r="I20" s="235">
        <v>3387</v>
      </c>
      <c r="J20" s="94"/>
      <c r="K20" s="278">
        <v>3078636.46</v>
      </c>
      <c r="L20" s="40">
        <v>1.138845405360074</v>
      </c>
      <c r="M20" s="40">
        <v>-4.31932942747868</v>
      </c>
      <c r="N20" s="47">
        <v>1504378.96</v>
      </c>
      <c r="O20" s="235">
        <v>1574257.5</v>
      </c>
      <c r="P20" s="94"/>
      <c r="Q20" s="288">
        <v>530.5249801826641</v>
      </c>
      <c r="R20" s="40">
        <v>622.6734105960264</v>
      </c>
      <c r="S20" s="289">
        <v>464.79406554472985</v>
      </c>
      <c r="T20" s="14"/>
      <c r="U20" s="306">
        <v>17</v>
      </c>
      <c r="V20" s="144"/>
      <c r="W20" s="144"/>
    </row>
    <row r="21" spans="1:23" ht="12.75" customHeight="1">
      <c r="A21" s="228" t="s">
        <v>68</v>
      </c>
      <c r="B21" s="6"/>
      <c r="C21" s="265"/>
      <c r="D21" s="14"/>
      <c r="E21" s="278">
        <v>14251</v>
      </c>
      <c r="F21" s="40">
        <v>3.7774508634514206</v>
      </c>
      <c r="G21" s="40">
        <v>-1.4930531554572468</v>
      </c>
      <c r="H21" s="47">
        <v>7101</v>
      </c>
      <c r="I21" s="235">
        <v>7150</v>
      </c>
      <c r="J21" s="94"/>
      <c r="K21" s="278">
        <v>7810526.39</v>
      </c>
      <c r="L21" s="40">
        <v>2.88926029697417</v>
      </c>
      <c r="M21" s="40">
        <v>-1.0304573103995684</v>
      </c>
      <c r="N21" s="47">
        <v>4489542.89</v>
      </c>
      <c r="O21" s="235">
        <v>3320983.5</v>
      </c>
      <c r="P21" s="94"/>
      <c r="Q21" s="288">
        <v>548.0686541295347</v>
      </c>
      <c r="R21" s="40">
        <v>632.2409364878185</v>
      </c>
      <c r="S21" s="289">
        <v>464.4732167832168</v>
      </c>
      <c r="T21" s="14"/>
      <c r="U21" s="306">
        <v>18</v>
      </c>
      <c r="V21" s="144"/>
      <c r="W21" s="144"/>
    </row>
    <row r="22" spans="1:23" ht="12.75" customHeight="1">
      <c r="A22" s="228" t="s">
        <v>69</v>
      </c>
      <c r="B22" s="6"/>
      <c r="C22" s="265"/>
      <c r="D22" s="14"/>
      <c r="E22" s="278">
        <v>6364</v>
      </c>
      <c r="F22" s="40">
        <v>1.6868779240056724</v>
      </c>
      <c r="G22" s="40">
        <v>-8.550079034344016</v>
      </c>
      <c r="H22" s="47">
        <v>3250</v>
      </c>
      <c r="I22" s="235">
        <v>3114</v>
      </c>
      <c r="J22" s="94"/>
      <c r="K22" s="278">
        <v>3567883.3</v>
      </c>
      <c r="L22" s="40">
        <v>1.319826993495016</v>
      </c>
      <c r="M22" s="40">
        <v>-9.618038225499358</v>
      </c>
      <c r="N22" s="47">
        <v>2119732.88</v>
      </c>
      <c r="O22" s="235">
        <v>1448150.42</v>
      </c>
      <c r="P22" s="94"/>
      <c r="Q22" s="288">
        <v>560.6353394091766</v>
      </c>
      <c r="R22" s="40">
        <v>652.2255015384615</v>
      </c>
      <c r="S22" s="289">
        <v>465.0450931278099</v>
      </c>
      <c r="T22" s="14"/>
      <c r="U22" s="306">
        <v>10</v>
      </c>
      <c r="V22" s="144"/>
      <c r="W22" s="144"/>
    </row>
    <row r="23" spans="1:23" ht="12.75" customHeight="1">
      <c r="A23" s="228" t="s">
        <v>70</v>
      </c>
      <c r="B23" s="6"/>
      <c r="C23" s="265"/>
      <c r="D23" s="14"/>
      <c r="E23" s="278">
        <v>6782</v>
      </c>
      <c r="F23" s="40">
        <v>1.7976753740739266</v>
      </c>
      <c r="G23" s="40">
        <v>-4.720427086260182</v>
      </c>
      <c r="H23" s="47">
        <v>3279</v>
      </c>
      <c r="I23" s="235">
        <v>3503</v>
      </c>
      <c r="J23" s="94"/>
      <c r="K23" s="278">
        <v>3713737.9</v>
      </c>
      <c r="L23" s="40">
        <v>1.373781347384735</v>
      </c>
      <c r="M23" s="40">
        <v>-5.158839637382906</v>
      </c>
      <c r="N23" s="47">
        <v>2085504.6</v>
      </c>
      <c r="O23" s="235">
        <v>1628233.3</v>
      </c>
      <c r="P23" s="94"/>
      <c r="Q23" s="288">
        <v>547.5874225892068</v>
      </c>
      <c r="R23" s="40">
        <v>636.0184812442818</v>
      </c>
      <c r="S23" s="289">
        <v>464.8111047673423</v>
      </c>
      <c r="T23" s="14"/>
      <c r="U23" s="306">
        <v>10</v>
      </c>
      <c r="V23" s="144"/>
      <c r="W23" s="144"/>
    </row>
    <row r="24" spans="1:23" ht="12.75" customHeight="1">
      <c r="A24" s="228" t="s">
        <v>71</v>
      </c>
      <c r="B24" s="6"/>
      <c r="C24" s="265"/>
      <c r="D24" s="14"/>
      <c r="E24" s="278">
        <v>14756</v>
      </c>
      <c r="F24" s="40">
        <v>3.9113090268113924</v>
      </c>
      <c r="G24" s="40">
        <v>-3.919781221513219</v>
      </c>
      <c r="H24" s="47">
        <v>8443</v>
      </c>
      <c r="I24" s="235">
        <v>6313</v>
      </c>
      <c r="J24" s="94"/>
      <c r="K24" s="278">
        <v>8553485.04</v>
      </c>
      <c r="L24" s="40">
        <v>3.1640946452054064</v>
      </c>
      <c r="M24" s="40">
        <v>-2.8094444160093324</v>
      </c>
      <c r="N24" s="47">
        <v>5616845.47</v>
      </c>
      <c r="O24" s="235">
        <v>2936639.57</v>
      </c>
      <c r="P24" s="94"/>
      <c r="Q24" s="288">
        <v>579.6614963404716</v>
      </c>
      <c r="R24" s="40">
        <v>665.2665486201587</v>
      </c>
      <c r="S24" s="289">
        <v>465.17338349437665</v>
      </c>
      <c r="T24" s="14"/>
      <c r="U24" s="306">
        <v>15</v>
      </c>
      <c r="V24" s="144"/>
      <c r="W24" s="144"/>
    </row>
    <row r="25" spans="1:23" s="73" customFormat="1" ht="12.75" customHeight="1">
      <c r="A25" s="228" t="s">
        <v>72</v>
      </c>
      <c r="B25" s="6"/>
      <c r="C25" s="265"/>
      <c r="D25" s="14"/>
      <c r="E25" s="278">
        <v>5526</v>
      </c>
      <c r="F25" s="40">
        <v>1.4647528925291242</v>
      </c>
      <c r="G25" s="40">
        <v>-9.543296775249633</v>
      </c>
      <c r="H25" s="47">
        <v>3307</v>
      </c>
      <c r="I25" s="235">
        <v>2219</v>
      </c>
      <c r="J25" s="94"/>
      <c r="K25" s="278">
        <v>3125762.38</v>
      </c>
      <c r="L25" s="40">
        <v>1.156278167611375</v>
      </c>
      <c r="M25" s="40">
        <v>-10.517381341894271</v>
      </c>
      <c r="N25" s="47">
        <v>2092577.04</v>
      </c>
      <c r="O25" s="235">
        <v>1033185.34</v>
      </c>
      <c r="P25" s="94"/>
      <c r="Q25" s="288">
        <v>565.6464676076728</v>
      </c>
      <c r="R25" s="40">
        <v>632.7720108859994</v>
      </c>
      <c r="S25" s="289">
        <v>465.6085353762956</v>
      </c>
      <c r="T25" s="14"/>
      <c r="U25" s="306">
        <v>15</v>
      </c>
      <c r="V25" s="144"/>
      <c r="W25" s="144"/>
    </row>
    <row r="26" spans="1:23" s="73" customFormat="1" ht="12.75" customHeight="1">
      <c r="A26" s="228" t="s">
        <v>73</v>
      </c>
      <c r="B26" s="6"/>
      <c r="C26" s="265"/>
      <c r="D26" s="14"/>
      <c r="E26" s="278">
        <v>3010</v>
      </c>
      <c r="F26" s="40">
        <v>0.7978476667594396</v>
      </c>
      <c r="G26" s="40">
        <v>-15.70988518622235</v>
      </c>
      <c r="H26" s="47">
        <v>1759</v>
      </c>
      <c r="I26" s="235">
        <v>1251</v>
      </c>
      <c r="J26" s="94"/>
      <c r="K26" s="278">
        <v>1772423.4</v>
      </c>
      <c r="L26" s="40">
        <v>0.6556526799018942</v>
      </c>
      <c r="M26" s="40">
        <v>-18.203537103904523</v>
      </c>
      <c r="N26" s="47">
        <v>1190940.9</v>
      </c>
      <c r="O26" s="235">
        <v>581482.5</v>
      </c>
      <c r="P26" s="94"/>
      <c r="Q26" s="288">
        <v>588.8449833887042</v>
      </c>
      <c r="R26" s="40">
        <v>677.0556566230813</v>
      </c>
      <c r="S26" s="289">
        <v>464.81414868105514</v>
      </c>
      <c r="T26" s="14"/>
      <c r="U26" s="306">
        <v>16</v>
      </c>
      <c r="V26" s="144"/>
      <c r="W26" s="144"/>
    </row>
    <row r="27" spans="1:23" s="73" customFormat="1" ht="12.75" customHeight="1">
      <c r="A27" s="228" t="s">
        <v>74</v>
      </c>
      <c r="B27" s="6"/>
      <c r="C27" s="265"/>
      <c r="D27" s="14"/>
      <c r="E27" s="278">
        <v>25220</v>
      </c>
      <c r="F27" s="40">
        <v>6.684956197898028</v>
      </c>
      <c r="G27" s="40">
        <v>0.8557946092937696</v>
      </c>
      <c r="H27" s="47">
        <v>13024</v>
      </c>
      <c r="I27" s="235">
        <v>12196</v>
      </c>
      <c r="J27" s="94"/>
      <c r="K27" s="278">
        <v>14700624.549999999</v>
      </c>
      <c r="L27" s="40">
        <v>5.43803691738615</v>
      </c>
      <c r="M27" s="40">
        <v>1.26825230430061</v>
      </c>
      <c r="N27" s="47">
        <v>9030391.79</v>
      </c>
      <c r="O27" s="235">
        <v>5670232.76</v>
      </c>
      <c r="P27" s="94"/>
      <c r="Q27" s="288">
        <v>582.8955015860428</v>
      </c>
      <c r="R27" s="40">
        <v>693.3654629914005</v>
      </c>
      <c r="S27" s="289">
        <v>464.9256116759593</v>
      </c>
      <c r="T27" s="14"/>
      <c r="U27" s="306">
        <v>24</v>
      </c>
      <c r="V27" s="144"/>
      <c r="W27" s="144"/>
    </row>
    <row r="28" spans="1:23" s="73" customFormat="1" ht="12.75" customHeight="1">
      <c r="A28" s="234" t="s">
        <v>75</v>
      </c>
      <c r="B28" s="72"/>
      <c r="C28" s="268"/>
      <c r="D28" s="74"/>
      <c r="E28" s="281">
        <v>163617</v>
      </c>
      <c r="F28" s="92">
        <v>43.369249731621004</v>
      </c>
      <c r="G28" s="92">
        <v>0.4191881375280815</v>
      </c>
      <c r="H28" s="93">
        <v>151420</v>
      </c>
      <c r="I28" s="233">
        <v>12197</v>
      </c>
      <c r="J28" s="94"/>
      <c r="K28" s="281">
        <v>135184836.4</v>
      </c>
      <c r="L28" s="92">
        <v>50.00740808757047</v>
      </c>
      <c r="M28" s="92">
        <v>1.0665409506876777</v>
      </c>
      <c r="N28" s="93">
        <v>129454772.08</v>
      </c>
      <c r="O28" s="233">
        <v>5730064.32</v>
      </c>
      <c r="P28" s="94"/>
      <c r="Q28" s="290">
        <v>826.2273260113558</v>
      </c>
      <c r="R28" s="92">
        <v>854.938397041342</v>
      </c>
      <c r="S28" s="291">
        <v>469.7929261293761</v>
      </c>
      <c r="T28" s="74"/>
      <c r="U28" s="305" t="s">
        <v>366</v>
      </c>
      <c r="V28" s="144"/>
      <c r="W28" s="144"/>
    </row>
    <row r="29" spans="1:23" s="73" customFormat="1" ht="12.75" customHeight="1">
      <c r="A29" s="228" t="s">
        <v>76</v>
      </c>
      <c r="B29" s="6"/>
      <c r="C29" s="265"/>
      <c r="D29" s="14"/>
      <c r="E29" s="278">
        <v>42480</v>
      </c>
      <c r="F29" s="40">
        <v>11.25998966243887</v>
      </c>
      <c r="G29" s="40">
        <v>1.7217020665214022</v>
      </c>
      <c r="H29" s="47">
        <v>35062</v>
      </c>
      <c r="I29" s="235">
        <v>7418</v>
      </c>
      <c r="J29" s="94"/>
      <c r="K29" s="278">
        <v>28604599.279999997</v>
      </c>
      <c r="L29" s="40">
        <v>10.581378115100373</v>
      </c>
      <c r="M29" s="40">
        <v>3.769753772600337</v>
      </c>
      <c r="N29" s="47">
        <v>25146634.33</v>
      </c>
      <c r="O29" s="235">
        <v>3457964.95</v>
      </c>
      <c r="P29" s="94"/>
      <c r="Q29" s="288">
        <v>673.3662730696798</v>
      </c>
      <c r="R29" s="40">
        <v>717.204789515715</v>
      </c>
      <c r="S29" s="289">
        <v>466.15866136424916</v>
      </c>
      <c r="T29" s="14"/>
      <c r="U29" s="306">
        <v>21</v>
      </c>
      <c r="V29" s="144"/>
      <c r="W29" s="144"/>
    </row>
    <row r="30" spans="1:23" ht="12.75" customHeight="1">
      <c r="A30" s="228" t="s">
        <v>77</v>
      </c>
      <c r="B30" s="6"/>
      <c r="C30" s="265"/>
      <c r="D30" s="14"/>
      <c r="E30" s="278">
        <v>6666</v>
      </c>
      <c r="F30" s="40">
        <v>1.7669277563516363</v>
      </c>
      <c r="G30" s="40">
        <v>3.172883454573605</v>
      </c>
      <c r="H30" s="47">
        <v>5315</v>
      </c>
      <c r="I30" s="235">
        <v>1351</v>
      </c>
      <c r="J30" s="94"/>
      <c r="K30" s="278">
        <v>4719184.72</v>
      </c>
      <c r="L30" s="40">
        <v>1.7457149959880187</v>
      </c>
      <c r="M30" s="40">
        <v>4.419025151339251</v>
      </c>
      <c r="N30" s="47">
        <v>4090846.51</v>
      </c>
      <c r="O30" s="235">
        <v>628338.21</v>
      </c>
      <c r="P30" s="94"/>
      <c r="Q30" s="288">
        <v>707.948502850285</v>
      </c>
      <c r="R30" s="40">
        <v>769.6794938852304</v>
      </c>
      <c r="S30" s="289">
        <v>465.091199111769</v>
      </c>
      <c r="T30" s="14"/>
      <c r="U30" s="306">
        <v>31</v>
      </c>
      <c r="V30" s="144"/>
      <c r="W30" s="144"/>
    </row>
    <row r="31" spans="1:23" ht="12.75" customHeight="1">
      <c r="A31" s="228" t="s">
        <v>78</v>
      </c>
      <c r="B31" s="6"/>
      <c r="C31" s="265"/>
      <c r="D31" s="14"/>
      <c r="E31" s="278">
        <v>27930</v>
      </c>
      <c r="F31" s="40">
        <v>7.403284163651545</v>
      </c>
      <c r="G31" s="40">
        <v>-6.3474499547329195</v>
      </c>
      <c r="H31" s="47">
        <v>27520</v>
      </c>
      <c r="I31" s="235">
        <v>410</v>
      </c>
      <c r="J31" s="94"/>
      <c r="K31" s="278">
        <v>22983101.720000003</v>
      </c>
      <c r="L31" s="40">
        <v>8.501880665294667</v>
      </c>
      <c r="M31" s="40">
        <v>-6.513701561022844</v>
      </c>
      <c r="N31" s="47">
        <v>22792750.26</v>
      </c>
      <c r="O31" s="235">
        <v>190351.46</v>
      </c>
      <c r="P31" s="94"/>
      <c r="Q31" s="288">
        <v>822.8822670963123</v>
      </c>
      <c r="R31" s="40">
        <v>828.2249367732559</v>
      </c>
      <c r="S31" s="289">
        <v>464.27185365853654</v>
      </c>
      <c r="T31" s="14"/>
      <c r="U31" s="306">
        <v>27</v>
      </c>
      <c r="V31" s="144"/>
      <c r="W31" s="144"/>
    </row>
    <row r="32" spans="1:23" ht="12.75" customHeight="1">
      <c r="A32" s="228" t="s">
        <v>79</v>
      </c>
      <c r="B32" s="6"/>
      <c r="C32" s="265"/>
      <c r="D32" s="14"/>
      <c r="E32" s="278">
        <v>86541</v>
      </c>
      <c r="F32" s="40">
        <v>22.93904814917896</v>
      </c>
      <c r="G32" s="40">
        <v>1.946070751216289</v>
      </c>
      <c r="H32" s="47">
        <v>83523</v>
      </c>
      <c r="I32" s="235">
        <v>3018</v>
      </c>
      <c r="J32" s="94"/>
      <c r="K32" s="278">
        <v>78877950.68</v>
      </c>
      <c r="L32" s="40">
        <v>29.178434311187406</v>
      </c>
      <c r="M32" s="40">
        <v>2.3208004054662723</v>
      </c>
      <c r="N32" s="47">
        <v>77424540.98</v>
      </c>
      <c r="O32" s="235">
        <v>1453409.7</v>
      </c>
      <c r="P32" s="94"/>
      <c r="Q32" s="288">
        <v>911.4518052714899</v>
      </c>
      <c r="R32" s="40">
        <v>926.9846746405183</v>
      </c>
      <c r="S32" s="289">
        <v>481.5804174950298</v>
      </c>
      <c r="T32" s="14"/>
      <c r="U32" s="306">
        <v>28</v>
      </c>
      <c r="V32" s="144"/>
      <c r="W32" s="144"/>
    </row>
    <row r="33" spans="1:23" ht="12.75" customHeight="1">
      <c r="A33" s="234" t="s">
        <v>80</v>
      </c>
      <c r="B33" s="72"/>
      <c r="C33" s="268"/>
      <c r="D33" s="74"/>
      <c r="E33" s="281">
        <v>72534</v>
      </c>
      <c r="F33" s="92">
        <v>19.226273309212356</v>
      </c>
      <c r="G33" s="92">
        <v>1.6352095506326547</v>
      </c>
      <c r="H33" s="93">
        <v>58980</v>
      </c>
      <c r="I33" s="233">
        <v>13554</v>
      </c>
      <c r="J33" s="145"/>
      <c r="K33" s="281">
        <v>52525528.71</v>
      </c>
      <c r="L33" s="92">
        <v>19.430178851156775</v>
      </c>
      <c r="M33" s="92">
        <v>1.907060947413819</v>
      </c>
      <c r="N33" s="93">
        <v>46224621.19</v>
      </c>
      <c r="O33" s="233">
        <v>6300907.52</v>
      </c>
      <c r="P33" s="94"/>
      <c r="Q33" s="290">
        <v>724.1504495822649</v>
      </c>
      <c r="R33" s="92">
        <v>783.7338282468633</v>
      </c>
      <c r="S33" s="291">
        <v>464.8743927991736</v>
      </c>
      <c r="T33" s="74"/>
      <c r="U33" s="305" t="s">
        <v>366</v>
      </c>
      <c r="V33" s="144"/>
      <c r="W33" s="144"/>
    </row>
    <row r="34" spans="1:23" ht="12.75" customHeight="1">
      <c r="A34" s="228" t="s">
        <v>81</v>
      </c>
      <c r="B34" s="6"/>
      <c r="C34" s="265"/>
      <c r="D34" s="14"/>
      <c r="E34" s="278">
        <v>23282</v>
      </c>
      <c r="F34" s="40">
        <v>6.171258929399759</v>
      </c>
      <c r="G34" s="40">
        <v>5.5777253763831025</v>
      </c>
      <c r="H34" s="47">
        <v>18813</v>
      </c>
      <c r="I34" s="235">
        <v>4469</v>
      </c>
      <c r="J34" s="94"/>
      <c r="K34" s="278">
        <v>16380640.350000001</v>
      </c>
      <c r="L34" s="40">
        <v>6.0595062917735145</v>
      </c>
      <c r="M34" s="40">
        <v>6.050257147836158</v>
      </c>
      <c r="N34" s="47">
        <v>14304116.88</v>
      </c>
      <c r="O34" s="235">
        <v>2076523.47</v>
      </c>
      <c r="P34" s="94"/>
      <c r="Q34" s="288">
        <v>703.5753092517825</v>
      </c>
      <c r="R34" s="40">
        <v>760.3315196938288</v>
      </c>
      <c r="S34" s="289">
        <v>464.6505862609085</v>
      </c>
      <c r="T34" s="14"/>
      <c r="U34" s="306">
        <v>30</v>
      </c>
      <c r="V34" s="144"/>
      <c r="W34" s="144"/>
    </row>
    <row r="35" spans="1:23" ht="12.75" customHeight="1">
      <c r="A35" s="228" t="s">
        <v>82</v>
      </c>
      <c r="B35" s="6"/>
      <c r="C35" s="265"/>
      <c r="D35" s="14"/>
      <c r="E35" s="278">
        <v>19732</v>
      </c>
      <c r="F35" s="40">
        <v>5.230275800829656</v>
      </c>
      <c r="G35" s="40">
        <v>-0.7294863409971319</v>
      </c>
      <c r="H35" s="47">
        <v>16655</v>
      </c>
      <c r="I35" s="235">
        <v>3077</v>
      </c>
      <c r="J35" s="94"/>
      <c r="K35" s="278">
        <v>14741468.45</v>
      </c>
      <c r="L35" s="40">
        <v>5.453145842540627</v>
      </c>
      <c r="M35" s="40">
        <v>-1.2234202612180223</v>
      </c>
      <c r="N35" s="47">
        <v>13314251.86</v>
      </c>
      <c r="O35" s="235">
        <v>1427216.59</v>
      </c>
      <c r="P35" s="94"/>
      <c r="Q35" s="288">
        <v>747.0843528278938</v>
      </c>
      <c r="R35" s="40">
        <v>799.414701891324</v>
      </c>
      <c r="S35" s="289">
        <v>463.8337959051024</v>
      </c>
      <c r="T35" s="14"/>
      <c r="U35" s="306">
        <v>24</v>
      </c>
      <c r="V35" s="144"/>
      <c r="W35" s="144"/>
    </row>
    <row r="36" spans="1:23" ht="12.75" customHeight="1">
      <c r="A36" s="228" t="s">
        <v>83</v>
      </c>
      <c r="B36" s="6"/>
      <c r="C36" s="265"/>
      <c r="D36" s="14"/>
      <c r="E36" s="278">
        <v>29520</v>
      </c>
      <c r="F36" s="40">
        <v>7.8247385789829424</v>
      </c>
      <c r="G36" s="40">
        <v>0.278551532033422</v>
      </c>
      <c r="H36" s="47">
        <v>23512</v>
      </c>
      <c r="I36" s="235">
        <v>6008</v>
      </c>
      <c r="J36" s="94"/>
      <c r="K36" s="278">
        <v>21403419.91</v>
      </c>
      <c r="L36" s="40">
        <v>7.917526716842635</v>
      </c>
      <c r="M36" s="40">
        <v>1.0910557333325688</v>
      </c>
      <c r="N36" s="47">
        <v>18606252.45</v>
      </c>
      <c r="O36" s="235">
        <v>2797167.46</v>
      </c>
      <c r="P36" s="94"/>
      <c r="Q36" s="288">
        <v>725.0480999322493</v>
      </c>
      <c r="R36" s="40">
        <v>791.3513291085403</v>
      </c>
      <c r="S36" s="289">
        <v>465.57381158455394</v>
      </c>
      <c r="T36" s="14"/>
      <c r="U36" s="306">
        <v>22</v>
      </c>
      <c r="V36" s="144"/>
      <c r="W36" s="144"/>
    </row>
    <row r="37" spans="1:21" ht="12.75" customHeight="1">
      <c r="A37" s="234" t="s">
        <v>84</v>
      </c>
      <c r="B37" s="72"/>
      <c r="C37" s="268"/>
      <c r="D37" s="74"/>
      <c r="E37" s="281">
        <v>23967</v>
      </c>
      <c r="F37" s="92">
        <v>6.352828913363286</v>
      </c>
      <c r="G37" s="92">
        <v>0.23839397741529655</v>
      </c>
      <c r="H37" s="93">
        <v>19081</v>
      </c>
      <c r="I37" s="233">
        <v>4886</v>
      </c>
      <c r="J37" s="146"/>
      <c r="K37" s="281">
        <v>16611040.899999999</v>
      </c>
      <c r="L37" s="92">
        <v>6.144735779297978</v>
      </c>
      <c r="M37" s="92">
        <v>0.04287661751620764</v>
      </c>
      <c r="N37" s="93">
        <v>14333984.33</v>
      </c>
      <c r="O37" s="233">
        <v>2277056.57</v>
      </c>
      <c r="P37" s="145">
        <v>0</v>
      </c>
      <c r="Q37" s="290">
        <v>693.0796887386823</v>
      </c>
      <c r="R37" s="92">
        <v>751.217668361197</v>
      </c>
      <c r="S37" s="291">
        <v>466.0369566107245</v>
      </c>
      <c r="T37" s="74"/>
      <c r="U37" s="305" t="s">
        <v>366</v>
      </c>
    </row>
    <row r="38" spans="1:23" ht="12.75" customHeight="1">
      <c r="A38" s="228" t="s">
        <v>85</v>
      </c>
      <c r="B38" s="6"/>
      <c r="C38" s="265"/>
      <c r="D38" s="14"/>
      <c r="E38" s="278">
        <v>5194</v>
      </c>
      <c r="F38" s="40">
        <v>1.376751090082568</v>
      </c>
      <c r="G38" s="40">
        <v>1.7433888344760007</v>
      </c>
      <c r="H38" s="47">
        <v>4133</v>
      </c>
      <c r="I38" s="235">
        <v>1061</v>
      </c>
      <c r="J38" s="94"/>
      <c r="K38" s="278">
        <v>3393926.34</v>
      </c>
      <c r="L38" s="40">
        <v>1.2554770492257254</v>
      </c>
      <c r="M38" s="40">
        <v>1.6884742891966065</v>
      </c>
      <c r="N38" s="47">
        <v>2898711.14</v>
      </c>
      <c r="O38" s="235">
        <v>495215.2</v>
      </c>
      <c r="P38" s="94"/>
      <c r="Q38" s="288">
        <v>653.4321024258761</v>
      </c>
      <c r="R38" s="40">
        <v>701.3576433583354</v>
      </c>
      <c r="S38" s="289">
        <v>466.7438265786993</v>
      </c>
      <c r="T38" s="14"/>
      <c r="U38" s="306">
        <v>19</v>
      </c>
      <c r="V38" s="147"/>
      <c r="W38" s="147"/>
    </row>
    <row r="39" spans="1:23" ht="12.75" customHeight="1">
      <c r="A39" s="228" t="s">
        <v>86</v>
      </c>
      <c r="B39" s="6"/>
      <c r="C39" s="265"/>
      <c r="D39" s="14"/>
      <c r="E39" s="278">
        <v>5209</v>
      </c>
      <c r="F39" s="40">
        <v>1.3807270751328642</v>
      </c>
      <c r="G39" s="40">
        <v>3.312177707259023</v>
      </c>
      <c r="H39" s="47">
        <v>3639</v>
      </c>
      <c r="I39" s="235">
        <v>1570</v>
      </c>
      <c r="J39" s="94"/>
      <c r="K39" s="278">
        <v>3338830</v>
      </c>
      <c r="L39" s="40">
        <v>1.2350958790302822</v>
      </c>
      <c r="M39" s="40">
        <v>-0.8339637830403923</v>
      </c>
      <c r="N39" s="47">
        <v>2608136.45</v>
      </c>
      <c r="O39" s="235">
        <v>730693.55</v>
      </c>
      <c r="P39" s="94"/>
      <c r="Q39" s="288">
        <v>640.9733154156268</v>
      </c>
      <c r="R39" s="40">
        <v>716.7179032701292</v>
      </c>
      <c r="S39" s="289">
        <v>465.40990445859876</v>
      </c>
      <c r="T39" s="14"/>
      <c r="U39" s="306">
        <v>18</v>
      </c>
      <c r="V39" s="147"/>
      <c r="W39" s="147"/>
    </row>
    <row r="40" spans="1:23" ht="12.75" customHeight="1">
      <c r="A40" s="228" t="s">
        <v>87</v>
      </c>
      <c r="B40" s="6"/>
      <c r="C40" s="265"/>
      <c r="D40" s="14"/>
      <c r="E40" s="278">
        <v>8765</v>
      </c>
      <c r="F40" s="40">
        <v>2.323300597723086</v>
      </c>
      <c r="G40" s="40">
        <v>-1.4060742407199123</v>
      </c>
      <c r="H40" s="47">
        <v>6829</v>
      </c>
      <c r="I40" s="235">
        <v>1936</v>
      </c>
      <c r="J40" s="94"/>
      <c r="K40" s="278">
        <v>5850811.180000001</v>
      </c>
      <c r="L40" s="40">
        <v>2.164324861524038</v>
      </c>
      <c r="M40" s="40">
        <v>0.6035107239555915</v>
      </c>
      <c r="N40" s="47">
        <v>4948580.07</v>
      </c>
      <c r="O40" s="235">
        <v>902231.11</v>
      </c>
      <c r="P40" s="94"/>
      <c r="Q40" s="288">
        <v>667.5198151739875</v>
      </c>
      <c r="R40" s="40">
        <v>724.64197832772</v>
      </c>
      <c r="S40" s="289">
        <v>466.0284659090909</v>
      </c>
      <c r="T40" s="14"/>
      <c r="U40" s="306">
        <v>16</v>
      </c>
      <c r="V40" s="147"/>
      <c r="W40" s="147"/>
    </row>
    <row r="41" spans="1:23" ht="12.75" customHeight="1">
      <c r="A41" s="229" t="s">
        <v>88</v>
      </c>
      <c r="B41" s="271"/>
      <c r="C41" s="272"/>
      <c r="D41" s="14"/>
      <c r="E41" s="282">
        <v>4799</v>
      </c>
      <c r="F41" s="283">
        <v>1.2720501504247677</v>
      </c>
      <c r="G41" s="283">
        <v>-1.5185717217319872</v>
      </c>
      <c r="H41" s="284">
        <v>4480</v>
      </c>
      <c r="I41" s="285">
        <v>319</v>
      </c>
      <c r="J41" s="94"/>
      <c r="K41" s="282">
        <v>4027473.38</v>
      </c>
      <c r="L41" s="283">
        <v>1.4898379895179334</v>
      </c>
      <c r="M41" s="283">
        <v>-1.3775281226622749</v>
      </c>
      <c r="N41" s="284">
        <v>3878556.67</v>
      </c>
      <c r="O41" s="285">
        <v>148916.71</v>
      </c>
      <c r="P41" s="94"/>
      <c r="Q41" s="292">
        <v>839.2317941237758</v>
      </c>
      <c r="R41" s="283">
        <v>865.7492566964286</v>
      </c>
      <c r="S41" s="293">
        <v>466.8235423197492</v>
      </c>
      <c r="T41" s="14"/>
      <c r="U41" s="307">
        <v>30</v>
      </c>
      <c r="V41" s="147"/>
      <c r="W41" s="147"/>
    </row>
    <row r="42" spans="1:21" ht="10.5" customHeight="1">
      <c r="A42" s="14" t="s">
        <v>234</v>
      </c>
      <c r="C42" s="66"/>
      <c r="G42" s="44"/>
      <c r="H42" s="66"/>
      <c r="U42" s="11"/>
    </row>
    <row r="43" spans="1:23" s="66" customFormat="1" ht="24.75" customHeight="1">
      <c r="A43" s="14"/>
      <c r="B43" s="116"/>
      <c r="C43" s="116"/>
      <c r="D43" s="116"/>
      <c r="E43" s="132"/>
      <c r="F43" s="133"/>
      <c r="G43" s="132"/>
      <c r="H43" s="132"/>
      <c r="I43" s="114"/>
      <c r="K43" s="541"/>
      <c r="L43" s="132"/>
      <c r="M43" s="132"/>
      <c r="N43" s="116"/>
      <c r="O43" s="135"/>
      <c r="P43" s="135"/>
      <c r="Q43" s="135"/>
      <c r="R43" s="116"/>
      <c r="S43" s="136"/>
      <c r="T43" s="65"/>
      <c r="U43" s="65"/>
      <c r="V43" s="65"/>
      <c r="W43" s="65"/>
    </row>
    <row r="44" spans="1:21" ht="12.75">
      <c r="A44" s="64" t="str">
        <f>'01'!A1</f>
        <v>Boletim Estatístico da Previdência Social - Vol. 14 Nº 11</v>
      </c>
      <c r="B44" s="117"/>
      <c r="C44" s="117"/>
      <c r="D44" s="117"/>
      <c r="E44" s="117"/>
      <c r="F44" s="117"/>
      <c r="G44" s="117"/>
      <c r="H44" s="117"/>
      <c r="I44" s="117"/>
      <c r="J44" s="117"/>
      <c r="L44" s="117"/>
      <c r="M44" s="117"/>
      <c r="N44" s="117"/>
      <c r="O44" s="117"/>
      <c r="P44" s="117"/>
      <c r="Q44" s="386"/>
      <c r="R44" s="74"/>
      <c r="U44" s="165" t="str">
        <f>'01'!L1</f>
        <v>Novembro/2009</v>
      </c>
    </row>
    <row r="45" spans="1:19" ht="12.75">
      <c r="A45" s="117"/>
      <c r="B45" s="117"/>
      <c r="C45" s="117"/>
      <c r="D45" s="117"/>
      <c r="E45" s="117"/>
      <c r="F45" s="117"/>
      <c r="G45" s="117"/>
      <c r="H45" s="117"/>
      <c r="I45" s="117"/>
      <c r="J45" s="117"/>
      <c r="K45" s="117"/>
      <c r="L45" s="117"/>
      <c r="M45" s="117"/>
      <c r="N45" s="6"/>
      <c r="O45" s="117"/>
      <c r="P45" s="117"/>
      <c r="S45" s="11"/>
    </row>
    <row r="46" spans="1:18" ht="12.75">
      <c r="A46" s="94"/>
      <c r="B46" s="94"/>
      <c r="C46" s="94"/>
      <c r="D46" s="94"/>
      <c r="E46" s="94"/>
      <c r="F46" s="94"/>
      <c r="G46" s="94"/>
      <c r="H46" s="94"/>
      <c r="I46" s="94"/>
      <c r="J46" s="94"/>
      <c r="K46" s="94"/>
      <c r="L46" s="94"/>
      <c r="M46" s="94"/>
      <c r="N46" s="94"/>
      <c r="O46" s="94"/>
      <c r="P46" s="94"/>
      <c r="Q46" s="94"/>
      <c r="R46" s="94"/>
    </row>
    <row r="47" spans="1:27" ht="12.75">
      <c r="A47" s="117"/>
      <c r="B47" s="117"/>
      <c r="C47" s="117"/>
      <c r="D47" s="117"/>
      <c r="E47" s="117"/>
      <c r="F47" s="117"/>
      <c r="G47" s="117"/>
      <c r="H47" s="117"/>
      <c r="I47" s="117"/>
      <c r="J47" s="117"/>
      <c r="K47" s="117"/>
      <c r="L47" s="117"/>
      <c r="M47" s="117"/>
      <c r="W47" s="19" t="s">
        <v>267</v>
      </c>
      <c r="X47" s="109">
        <f>$U$19</f>
        <v>46</v>
      </c>
      <c r="Y47" s="18"/>
      <c r="Z47" s="327" t="s">
        <v>108</v>
      </c>
      <c r="AA47" s="33" t="s">
        <v>110</v>
      </c>
    </row>
    <row r="48" spans="1:27" ht="12.75">
      <c r="A48" s="117"/>
      <c r="B48" s="117"/>
      <c r="C48" s="117"/>
      <c r="D48" s="117"/>
      <c r="E48" s="117"/>
      <c r="F48" s="117"/>
      <c r="G48" s="117"/>
      <c r="H48" s="117"/>
      <c r="I48" s="117"/>
      <c r="J48" s="117"/>
      <c r="K48" s="117"/>
      <c r="L48" s="117"/>
      <c r="M48" s="117"/>
      <c r="W48" s="19" t="s">
        <v>255</v>
      </c>
      <c r="X48" s="109">
        <f>$U$15</f>
        <v>40</v>
      </c>
      <c r="Y48" s="18" t="s">
        <v>130</v>
      </c>
      <c r="Z48" s="51">
        <f>E10</f>
        <v>22202</v>
      </c>
      <c r="AA48" s="51">
        <f>K10</f>
        <v>13004655.4</v>
      </c>
    </row>
    <row r="49" spans="1:27" ht="12.75">
      <c r="A49" s="117"/>
      <c r="B49" s="117"/>
      <c r="C49" s="117"/>
      <c r="D49" s="117"/>
      <c r="E49" s="117"/>
      <c r="F49" s="117"/>
      <c r="G49" s="117"/>
      <c r="H49" s="117"/>
      <c r="I49" s="117"/>
      <c r="J49" s="117"/>
      <c r="K49" s="117"/>
      <c r="L49" s="117"/>
      <c r="M49" s="117"/>
      <c r="W49" s="19" t="s">
        <v>244</v>
      </c>
      <c r="X49" s="109">
        <f>$U$13</f>
        <v>37</v>
      </c>
      <c r="Y49" s="18" t="s">
        <v>131</v>
      </c>
      <c r="Z49" s="51">
        <f>E18</f>
        <v>94945</v>
      </c>
      <c r="AA49" s="51">
        <f>K18</f>
        <v>53003558.879999995</v>
      </c>
    </row>
    <row r="50" spans="1:27" ht="12.75">
      <c r="A50" s="117"/>
      <c r="B50" s="117"/>
      <c r="C50" s="117"/>
      <c r="D50" s="117"/>
      <c r="E50" s="117"/>
      <c r="F50" s="117"/>
      <c r="G50" s="117"/>
      <c r="H50" s="117"/>
      <c r="I50" s="117"/>
      <c r="J50" s="117"/>
      <c r="K50" s="117"/>
      <c r="L50" s="117"/>
      <c r="M50" s="117"/>
      <c r="W50" s="19" t="s">
        <v>249</v>
      </c>
      <c r="X50" s="109">
        <f>$U$30</f>
        <v>31</v>
      </c>
      <c r="Y50" s="18" t="s">
        <v>132</v>
      </c>
      <c r="Z50" s="51">
        <f>E28</f>
        <v>163617</v>
      </c>
      <c r="AA50" s="51">
        <f>K28</f>
        <v>135184836.4</v>
      </c>
    </row>
    <row r="51" spans="1:27" ht="12.75">
      <c r="A51" s="117"/>
      <c r="B51" s="117"/>
      <c r="C51" s="117"/>
      <c r="D51" s="117"/>
      <c r="E51" s="117"/>
      <c r="F51" s="117"/>
      <c r="G51" s="117"/>
      <c r="H51" s="117"/>
      <c r="I51" s="117"/>
      <c r="J51" s="117"/>
      <c r="K51" s="117"/>
      <c r="L51" s="117"/>
      <c r="M51" s="117"/>
      <c r="W51" s="19" t="s">
        <v>253</v>
      </c>
      <c r="X51" s="109">
        <f>$U$34</f>
        <v>30</v>
      </c>
      <c r="Y51" s="18" t="s">
        <v>133</v>
      </c>
      <c r="Z51" s="51">
        <f>E33</f>
        <v>72534</v>
      </c>
      <c r="AA51" s="51">
        <f>K33</f>
        <v>52525528.71</v>
      </c>
    </row>
    <row r="52" spans="1:27" ht="12.75">
      <c r="A52" s="117"/>
      <c r="B52" s="117"/>
      <c r="C52" s="117"/>
      <c r="D52" s="117"/>
      <c r="E52" s="117"/>
      <c r="F52" s="117"/>
      <c r="G52" s="117"/>
      <c r="H52" s="117"/>
      <c r="I52" s="117"/>
      <c r="J52" s="117"/>
      <c r="K52" s="117"/>
      <c r="L52" s="117"/>
      <c r="M52" s="117"/>
      <c r="W52" s="18" t="s">
        <v>247</v>
      </c>
      <c r="X52" s="109">
        <f>$U$41</f>
        <v>30</v>
      </c>
      <c r="Y52" s="18" t="s">
        <v>134</v>
      </c>
      <c r="Z52" s="51">
        <f>E37</f>
        <v>23967</v>
      </c>
      <c r="AA52" s="51">
        <f>K37</f>
        <v>16611040.899999999</v>
      </c>
    </row>
    <row r="53" spans="1:27" ht="12.75">
      <c r="A53" s="117"/>
      <c r="B53" s="117"/>
      <c r="C53" s="117"/>
      <c r="D53" s="117"/>
      <c r="E53" s="117"/>
      <c r="F53" s="117"/>
      <c r="G53" s="117"/>
      <c r="H53" s="117"/>
      <c r="I53" s="117"/>
      <c r="J53" s="117"/>
      <c r="K53" s="117"/>
      <c r="L53" s="117"/>
      <c r="M53" s="117"/>
      <c r="W53" s="19" t="s">
        <v>245</v>
      </c>
      <c r="X53" s="109">
        <f>$U$32</f>
        <v>28</v>
      </c>
      <c r="Y53" s="107"/>
      <c r="Z53" s="107"/>
      <c r="AA53" s="107"/>
    </row>
    <row r="54" spans="1:27" ht="12.75">
      <c r="A54" s="117"/>
      <c r="B54" s="117"/>
      <c r="C54" s="117"/>
      <c r="D54" s="117"/>
      <c r="E54" s="117"/>
      <c r="F54" s="117"/>
      <c r="G54" s="117"/>
      <c r="H54" s="117"/>
      <c r="I54" s="117"/>
      <c r="J54" s="117"/>
      <c r="K54" s="117"/>
      <c r="L54" s="117"/>
      <c r="M54" s="117"/>
      <c r="W54" s="19" t="s">
        <v>246</v>
      </c>
      <c r="X54" s="109">
        <f>$U$31</f>
        <v>27</v>
      </c>
      <c r="Y54" s="107"/>
      <c r="Z54" s="107"/>
      <c r="AA54" s="107"/>
    </row>
    <row r="55" spans="1:27" ht="12.75">
      <c r="A55" s="117"/>
      <c r="B55" s="117"/>
      <c r="C55" s="117"/>
      <c r="D55" s="117"/>
      <c r="E55" s="117"/>
      <c r="F55" s="117"/>
      <c r="G55" s="117"/>
      <c r="H55" s="117"/>
      <c r="I55" s="117"/>
      <c r="J55" s="117"/>
      <c r="K55" s="117"/>
      <c r="L55" s="117"/>
      <c r="M55" s="117"/>
      <c r="W55" s="19" t="s">
        <v>254</v>
      </c>
      <c r="X55" s="109">
        <f>$U$27</f>
        <v>24</v>
      </c>
      <c r="Y55" s="107"/>
      <c r="Z55" s="107"/>
      <c r="AA55" s="107"/>
    </row>
    <row r="56" spans="1:27" ht="12.75">
      <c r="A56" s="117"/>
      <c r="B56" s="117"/>
      <c r="C56" s="117"/>
      <c r="D56" s="117"/>
      <c r="E56" s="117"/>
      <c r="F56" s="117"/>
      <c r="G56" s="117"/>
      <c r="H56" s="117"/>
      <c r="I56" s="117"/>
      <c r="J56" s="117"/>
      <c r="K56" s="117"/>
      <c r="L56" s="117"/>
      <c r="M56" s="117"/>
      <c r="W56" s="19" t="s">
        <v>259</v>
      </c>
      <c r="X56" s="109">
        <f>$U$35</f>
        <v>24</v>
      </c>
      <c r="Y56" s="107"/>
      <c r="Z56" s="107"/>
      <c r="AA56" s="107"/>
    </row>
    <row r="57" spans="1:27" ht="12.75">
      <c r="A57" s="117"/>
      <c r="B57" s="117"/>
      <c r="C57" s="117"/>
      <c r="D57" s="117"/>
      <c r="E57" s="117"/>
      <c r="F57" s="117"/>
      <c r="G57" s="117"/>
      <c r="H57" s="117"/>
      <c r="I57" s="117"/>
      <c r="J57" s="117"/>
      <c r="K57" s="117"/>
      <c r="L57" s="117"/>
      <c r="M57" s="117"/>
      <c r="W57" s="19" t="s">
        <v>262</v>
      </c>
      <c r="X57" s="109">
        <f>$U$11</f>
        <v>23</v>
      </c>
      <c r="Y57" s="107"/>
      <c r="Z57" s="107"/>
      <c r="AA57" s="107"/>
    </row>
    <row r="58" spans="1:27" ht="12.75">
      <c r="A58" s="117"/>
      <c r="B58" s="117"/>
      <c r="C58" s="117"/>
      <c r="D58" s="117"/>
      <c r="E58" s="117"/>
      <c r="F58" s="117"/>
      <c r="G58" s="117"/>
      <c r="H58" s="117"/>
      <c r="I58" s="117"/>
      <c r="J58" s="117"/>
      <c r="K58" s="117"/>
      <c r="L58" s="117"/>
      <c r="M58" s="117"/>
      <c r="W58" s="19" t="s">
        <v>260</v>
      </c>
      <c r="X58" s="109">
        <f>$U$36</f>
        <v>22</v>
      </c>
      <c r="Y58" s="107"/>
      <c r="Z58" s="107"/>
      <c r="AA58" s="107"/>
    </row>
    <row r="59" spans="1:27" ht="12.75">
      <c r="A59" s="117"/>
      <c r="B59" s="117"/>
      <c r="C59" s="117"/>
      <c r="D59" s="117"/>
      <c r="E59" s="117"/>
      <c r="F59" s="117"/>
      <c r="G59" s="117"/>
      <c r="H59" s="117"/>
      <c r="I59" s="117"/>
      <c r="J59" s="117"/>
      <c r="K59" s="117"/>
      <c r="L59" s="117"/>
      <c r="M59" s="117"/>
      <c r="W59" s="19" t="s">
        <v>250</v>
      </c>
      <c r="X59" s="109">
        <f>$U$29</f>
        <v>21</v>
      </c>
      <c r="Y59" s="107"/>
      <c r="Z59" s="107"/>
      <c r="AA59" s="107"/>
    </row>
    <row r="60" spans="1:27" ht="12.75">
      <c r="A60" s="117"/>
      <c r="B60" s="117"/>
      <c r="C60" s="117"/>
      <c r="D60" s="117"/>
      <c r="E60" s="117"/>
      <c r="F60" s="117"/>
      <c r="G60" s="117"/>
      <c r="H60" s="117"/>
      <c r="I60" s="117"/>
      <c r="J60" s="117"/>
      <c r="K60" s="117"/>
      <c r="L60" s="117"/>
      <c r="M60" s="117"/>
      <c r="W60" s="19" t="s">
        <v>256</v>
      </c>
      <c r="X60" s="109">
        <f>$U$38</f>
        <v>19</v>
      </c>
      <c r="Y60" s="107"/>
      <c r="Z60" s="107"/>
      <c r="AA60" s="107"/>
    </row>
    <row r="61" spans="1:27" ht="12.75">
      <c r="A61" s="117"/>
      <c r="B61" s="117"/>
      <c r="C61" s="117"/>
      <c r="D61" s="117"/>
      <c r="E61" s="117"/>
      <c r="F61" s="117"/>
      <c r="G61" s="117"/>
      <c r="H61" s="117"/>
      <c r="I61" s="117"/>
      <c r="J61" s="117"/>
      <c r="K61" s="117"/>
      <c r="L61" s="117"/>
      <c r="M61" s="117"/>
      <c r="W61" s="19" t="s">
        <v>269</v>
      </c>
      <c r="X61" s="109">
        <f>$U$39</f>
        <v>18</v>
      </c>
      <c r="Y61" s="107"/>
      <c r="Z61" s="107"/>
      <c r="AA61" s="107"/>
    </row>
    <row r="62" spans="1:27" ht="12.75">
      <c r="A62" s="117"/>
      <c r="B62" s="117"/>
      <c r="C62" s="117"/>
      <c r="D62" s="117"/>
      <c r="E62" s="117"/>
      <c r="F62" s="117"/>
      <c r="G62" s="117"/>
      <c r="H62" s="117"/>
      <c r="I62" s="117"/>
      <c r="J62" s="117"/>
      <c r="K62" s="117"/>
      <c r="L62" s="117"/>
      <c r="M62" s="117"/>
      <c r="W62" s="20" t="s">
        <v>264</v>
      </c>
      <c r="X62" s="109">
        <f>$U$21</f>
        <v>18</v>
      </c>
      <c r="Y62" s="107"/>
      <c r="Z62" s="107"/>
      <c r="AA62" s="107"/>
    </row>
    <row r="63" spans="1:27" ht="12.75">
      <c r="A63" s="117"/>
      <c r="B63" s="117"/>
      <c r="C63" s="117"/>
      <c r="D63" s="117"/>
      <c r="E63" s="117"/>
      <c r="F63" s="117"/>
      <c r="G63" s="117"/>
      <c r="H63" s="117"/>
      <c r="I63" s="117"/>
      <c r="J63" s="117"/>
      <c r="K63" s="117"/>
      <c r="L63" s="117"/>
      <c r="M63" s="117"/>
      <c r="W63" s="19" t="s">
        <v>251</v>
      </c>
      <c r="X63" s="109">
        <f>$U$20</f>
        <v>17</v>
      </c>
      <c r="Y63" s="107"/>
      <c r="Z63" s="107"/>
      <c r="AA63" s="107"/>
    </row>
    <row r="64" spans="1:27" ht="12.75">
      <c r="A64" s="117"/>
      <c r="B64" s="117"/>
      <c r="C64" s="117"/>
      <c r="D64" s="117"/>
      <c r="E64" s="117"/>
      <c r="F64" s="117"/>
      <c r="G64" s="117"/>
      <c r="H64" s="117"/>
      <c r="I64" s="117"/>
      <c r="J64" s="117"/>
      <c r="K64" s="117"/>
      <c r="L64" s="117"/>
      <c r="M64" s="117"/>
      <c r="W64" s="19" t="s">
        <v>248</v>
      </c>
      <c r="X64" s="109">
        <f>$U$16</f>
        <v>17</v>
      </c>
      <c r="Y64" s="107"/>
      <c r="Z64" s="107"/>
      <c r="AA64" s="107"/>
    </row>
    <row r="65" spans="1:27" ht="12.75">
      <c r="A65" s="117"/>
      <c r="B65" s="117"/>
      <c r="C65" s="117"/>
      <c r="D65" s="117"/>
      <c r="E65" s="117"/>
      <c r="F65" s="117"/>
      <c r="G65" s="117"/>
      <c r="H65" s="117"/>
      <c r="I65" s="117"/>
      <c r="J65" s="117"/>
      <c r="K65" s="117"/>
      <c r="L65" s="117"/>
      <c r="M65" s="117"/>
      <c r="W65" s="19" t="s">
        <v>268</v>
      </c>
      <c r="X65" s="109">
        <f>$U$12</f>
        <v>16</v>
      </c>
      <c r="Y65" s="107"/>
      <c r="Z65" s="107"/>
      <c r="AA65" s="107"/>
    </row>
    <row r="66" spans="1:27" ht="12.75">
      <c r="A66" s="117"/>
      <c r="B66" s="117"/>
      <c r="C66" s="117"/>
      <c r="D66" s="117"/>
      <c r="E66" s="117"/>
      <c r="F66" s="117"/>
      <c r="G66" s="117"/>
      <c r="H66" s="117"/>
      <c r="I66" s="117"/>
      <c r="J66" s="117"/>
      <c r="K66" s="117"/>
      <c r="L66" s="117"/>
      <c r="M66" s="117"/>
      <c r="W66" s="19" t="s">
        <v>265</v>
      </c>
      <c r="X66" s="109">
        <f>$U$26</f>
        <v>16</v>
      </c>
      <c r="Y66" s="107"/>
      <c r="Z66" s="107"/>
      <c r="AA66" s="107"/>
    </row>
    <row r="67" spans="1:27" ht="12.75">
      <c r="A67" s="117"/>
      <c r="B67" s="117"/>
      <c r="C67" s="117"/>
      <c r="D67" s="117"/>
      <c r="E67" s="117"/>
      <c r="F67" s="117"/>
      <c r="G67" s="117"/>
      <c r="H67" s="117"/>
      <c r="I67" s="117"/>
      <c r="J67" s="117"/>
      <c r="K67" s="117"/>
      <c r="L67" s="117"/>
      <c r="M67" s="117"/>
      <c r="W67" s="20" t="s">
        <v>257</v>
      </c>
      <c r="X67" s="109">
        <f>$U$40</f>
        <v>16</v>
      </c>
      <c r="Y67" s="107"/>
      <c r="Z67" s="107"/>
      <c r="AA67" s="107"/>
    </row>
    <row r="68" spans="1:27" ht="12.75">
      <c r="A68" s="117"/>
      <c r="B68" s="117"/>
      <c r="C68" s="117"/>
      <c r="D68" s="117"/>
      <c r="E68" s="117"/>
      <c r="F68" s="117"/>
      <c r="G68" s="117"/>
      <c r="H68" s="117"/>
      <c r="I68" s="117"/>
      <c r="J68" s="117"/>
      <c r="K68" s="117"/>
      <c r="L68" s="117"/>
      <c r="M68" s="117"/>
      <c r="W68" s="19" t="s">
        <v>261</v>
      </c>
      <c r="X68" s="109">
        <f>$U$24</f>
        <v>15</v>
      </c>
      <c r="Y68" s="107"/>
      <c r="Z68" s="107"/>
      <c r="AA68" s="107"/>
    </row>
    <row r="69" spans="1:27" ht="12.75">
      <c r="A69" s="117"/>
      <c r="B69" s="117"/>
      <c r="C69" s="117"/>
      <c r="D69" s="117"/>
      <c r="E69" s="117"/>
      <c r="F69" s="117"/>
      <c r="G69" s="117"/>
      <c r="H69" s="117"/>
      <c r="I69" s="117"/>
      <c r="J69" s="117"/>
      <c r="K69" s="117"/>
      <c r="L69" s="117"/>
      <c r="M69" s="117"/>
      <c r="W69" s="19" t="s">
        <v>258</v>
      </c>
      <c r="X69" s="109">
        <f>$U$25</f>
        <v>15</v>
      </c>
      <c r="Y69" s="107"/>
      <c r="Z69" s="107"/>
      <c r="AA69" s="107"/>
    </row>
    <row r="70" spans="1:27" ht="12.75">
      <c r="A70" s="117"/>
      <c r="B70" s="117"/>
      <c r="C70" s="117"/>
      <c r="D70" s="117"/>
      <c r="E70" s="117"/>
      <c r="F70" s="117"/>
      <c r="G70" s="117"/>
      <c r="H70" s="117"/>
      <c r="I70" s="117"/>
      <c r="J70" s="117"/>
      <c r="K70" s="117"/>
      <c r="L70" s="117"/>
      <c r="M70" s="117"/>
      <c r="W70" s="19" t="s">
        <v>266</v>
      </c>
      <c r="X70" s="109">
        <f>$U$17</f>
        <v>15</v>
      </c>
      <c r="Y70" s="107"/>
      <c r="Z70" s="107"/>
      <c r="AA70" s="107"/>
    </row>
    <row r="71" spans="1:27" ht="12.75">
      <c r="A71" s="117"/>
      <c r="B71" s="117"/>
      <c r="C71" s="117"/>
      <c r="D71" s="117"/>
      <c r="E71" s="117"/>
      <c r="F71" s="117"/>
      <c r="G71" s="117"/>
      <c r="H71" s="117"/>
      <c r="I71" s="117"/>
      <c r="J71" s="117"/>
      <c r="K71" s="117"/>
      <c r="L71" s="117"/>
      <c r="M71" s="117"/>
      <c r="W71" s="19" t="s">
        <v>252</v>
      </c>
      <c r="X71" s="109">
        <f>$U$22</f>
        <v>10</v>
      </c>
      <c r="Y71" s="107"/>
      <c r="Z71" s="107"/>
      <c r="AA71" s="107"/>
    </row>
    <row r="72" spans="1:27" ht="12.75">
      <c r="A72" s="117"/>
      <c r="B72" s="117"/>
      <c r="C72" s="117"/>
      <c r="D72" s="117"/>
      <c r="E72" s="117"/>
      <c r="F72" s="117"/>
      <c r="G72" s="117"/>
      <c r="H72" s="117"/>
      <c r="I72" s="117"/>
      <c r="J72" s="117"/>
      <c r="K72" s="117"/>
      <c r="L72" s="117"/>
      <c r="M72" s="117"/>
      <c r="W72" s="19" t="s">
        <v>263</v>
      </c>
      <c r="X72" s="109">
        <f>$U$23</f>
        <v>10</v>
      </c>
      <c r="Y72" s="107"/>
      <c r="Z72" s="107"/>
      <c r="AA72" s="107"/>
    </row>
    <row r="73" spans="1:27" ht="12.75">
      <c r="A73" s="117"/>
      <c r="B73" s="117"/>
      <c r="C73" s="117"/>
      <c r="D73" s="117"/>
      <c r="E73" s="117"/>
      <c r="F73" s="117"/>
      <c r="G73" s="117"/>
      <c r="H73" s="117"/>
      <c r="I73" s="117"/>
      <c r="J73" s="117"/>
      <c r="K73" s="117"/>
      <c r="L73" s="117"/>
      <c r="M73" s="117"/>
      <c r="W73" s="19" t="s">
        <v>243</v>
      </c>
      <c r="X73" s="109">
        <f>$U$14</f>
        <v>9</v>
      </c>
      <c r="Y73" s="107"/>
      <c r="Z73" s="107"/>
      <c r="AA73" s="107"/>
    </row>
    <row r="74" spans="1:18" ht="12.75">
      <c r="A74" s="117"/>
      <c r="B74" s="117"/>
      <c r="C74" s="117"/>
      <c r="D74" s="117"/>
      <c r="E74" s="117"/>
      <c r="F74" s="117"/>
      <c r="G74" s="117"/>
      <c r="H74" s="117"/>
      <c r="I74" s="117"/>
      <c r="J74" s="117"/>
      <c r="K74" s="117"/>
      <c r="L74" s="117"/>
      <c r="M74" s="117"/>
      <c r="N74" s="117"/>
      <c r="O74" s="117"/>
      <c r="P74" s="117"/>
      <c r="Q74" s="117"/>
      <c r="R74" s="144"/>
    </row>
    <row r="75" spans="1:18" ht="12.75">
      <c r="A75" s="117"/>
      <c r="B75" s="117"/>
      <c r="C75" s="117"/>
      <c r="D75" s="117"/>
      <c r="E75" s="117"/>
      <c r="F75" s="117"/>
      <c r="G75" s="117"/>
      <c r="H75" s="117"/>
      <c r="I75" s="117"/>
      <c r="J75" s="117"/>
      <c r="K75" s="117"/>
      <c r="L75" s="117"/>
      <c r="M75" s="117"/>
      <c r="N75" s="144"/>
      <c r="O75" s="144"/>
      <c r="P75" s="144"/>
      <c r="Q75" s="117"/>
      <c r="R75" s="144"/>
    </row>
    <row r="76" spans="1:18" ht="12.75">
      <c r="A76" s="117"/>
      <c r="B76" s="117"/>
      <c r="C76" s="117"/>
      <c r="D76" s="117"/>
      <c r="E76" s="117"/>
      <c r="F76" s="117"/>
      <c r="G76" s="117"/>
      <c r="H76" s="117"/>
      <c r="I76" s="117"/>
      <c r="J76" s="117"/>
      <c r="K76" s="117"/>
      <c r="L76" s="117"/>
      <c r="M76" s="117"/>
      <c r="N76" s="144"/>
      <c r="O76" s="144"/>
      <c r="P76" s="144"/>
      <c r="Q76" s="117"/>
      <c r="R76" s="144"/>
    </row>
    <row r="77" spans="1:18" ht="12.75">
      <c r="A77" s="117"/>
      <c r="B77" s="117"/>
      <c r="C77" s="117"/>
      <c r="D77" s="117"/>
      <c r="E77" s="117"/>
      <c r="F77" s="117"/>
      <c r="G77" s="117"/>
      <c r="H77" s="117"/>
      <c r="I77" s="117"/>
      <c r="J77" s="117"/>
      <c r="K77" s="117"/>
      <c r="L77" s="117"/>
      <c r="M77" s="117"/>
      <c r="N77" s="144"/>
      <c r="O77" s="144"/>
      <c r="P77" s="144"/>
      <c r="Q77" s="117"/>
      <c r="R77" s="144"/>
    </row>
    <row r="78" spans="1:18" ht="12.75">
      <c r="A78" s="117"/>
      <c r="B78" s="117"/>
      <c r="C78" s="117"/>
      <c r="D78" s="117"/>
      <c r="E78" s="117"/>
      <c r="F78" s="117"/>
      <c r="G78" s="117"/>
      <c r="H78" s="117"/>
      <c r="I78" s="117"/>
      <c r="J78" s="117"/>
      <c r="K78" s="117"/>
      <c r="L78" s="117"/>
      <c r="M78" s="117"/>
      <c r="N78" s="144"/>
      <c r="O78" s="144"/>
      <c r="P78" s="144"/>
      <c r="Q78" s="117"/>
      <c r="R78" s="144"/>
    </row>
    <row r="79" spans="1:18" ht="12.75">
      <c r="A79" s="117"/>
      <c r="B79" s="117"/>
      <c r="C79" s="117"/>
      <c r="D79" s="117"/>
      <c r="E79" s="117"/>
      <c r="F79" s="117"/>
      <c r="G79" s="117"/>
      <c r="H79" s="117"/>
      <c r="I79" s="117"/>
      <c r="J79" s="117"/>
      <c r="K79" s="117"/>
      <c r="L79" s="117"/>
      <c r="M79" s="117"/>
      <c r="N79" s="144"/>
      <c r="O79" s="144"/>
      <c r="P79" s="144"/>
      <c r="Q79" s="117"/>
      <c r="R79" s="144"/>
    </row>
    <row r="80" spans="1:18" ht="12.75">
      <c r="A80" s="117"/>
      <c r="B80" s="117"/>
      <c r="C80" s="117"/>
      <c r="D80" s="117"/>
      <c r="E80" s="117"/>
      <c r="F80" s="117"/>
      <c r="G80" s="117"/>
      <c r="H80" s="117"/>
      <c r="I80" s="117"/>
      <c r="J80" s="536"/>
      <c r="K80" s="117"/>
      <c r="L80" s="117"/>
      <c r="M80" s="117"/>
      <c r="N80" s="144"/>
      <c r="O80" s="144"/>
      <c r="P80" s="144"/>
      <c r="Q80" s="117"/>
      <c r="R80" s="144"/>
    </row>
    <row r="81" spans="1:18" ht="12.75">
      <c r="A81" s="117"/>
      <c r="B81" s="117"/>
      <c r="C81" s="117"/>
      <c r="D81" s="117"/>
      <c r="E81" s="117"/>
      <c r="F81" s="117"/>
      <c r="G81" s="117"/>
      <c r="H81" s="117"/>
      <c r="I81" s="117"/>
      <c r="J81" s="117"/>
      <c r="K81" s="117"/>
      <c r="L81" s="117"/>
      <c r="M81" s="117"/>
      <c r="N81" s="117"/>
      <c r="O81" s="117"/>
      <c r="P81" s="117"/>
      <c r="Q81" s="117"/>
      <c r="R81" s="144"/>
    </row>
    <row r="82" spans="1:18" ht="12.75">
      <c r="A82" s="117"/>
      <c r="B82" s="117"/>
      <c r="C82" s="117"/>
      <c r="D82" s="117"/>
      <c r="E82" s="117"/>
      <c r="F82" s="117"/>
      <c r="G82" s="117"/>
      <c r="H82" s="117"/>
      <c r="I82" s="117"/>
      <c r="J82" s="117"/>
      <c r="K82" s="117"/>
      <c r="L82" s="117"/>
      <c r="M82" s="117"/>
      <c r="N82" s="117"/>
      <c r="O82" s="117"/>
      <c r="P82" s="117"/>
      <c r="Q82" s="117"/>
      <c r="R82" s="144"/>
    </row>
    <row r="83" spans="1:18" ht="12.75">
      <c r="A83" s="117"/>
      <c r="B83" s="117"/>
      <c r="C83" s="117"/>
      <c r="D83" s="117"/>
      <c r="E83" s="117"/>
      <c r="F83" s="117"/>
      <c r="G83" s="117"/>
      <c r="H83" s="117"/>
      <c r="I83" s="117"/>
      <c r="J83" s="117"/>
      <c r="K83" s="117"/>
      <c r="L83" s="117"/>
      <c r="M83" s="117"/>
      <c r="N83" s="117"/>
      <c r="O83" s="117"/>
      <c r="P83" s="117"/>
      <c r="Q83" s="117"/>
      <c r="R83" s="144"/>
    </row>
    <row r="84" spans="1:18" ht="12.75">
      <c r="A84" s="117"/>
      <c r="B84" s="117"/>
      <c r="C84" s="117"/>
      <c r="D84" s="117"/>
      <c r="E84" s="117"/>
      <c r="F84" s="117"/>
      <c r="G84" s="117"/>
      <c r="H84" s="117"/>
      <c r="I84" s="117"/>
      <c r="J84" s="117"/>
      <c r="K84" s="117"/>
      <c r="L84" s="117"/>
      <c r="M84" s="117"/>
      <c r="N84" s="117"/>
      <c r="O84" s="117"/>
      <c r="P84" s="117"/>
      <c r="Q84" s="117"/>
      <c r="R84" s="144"/>
    </row>
    <row r="85" spans="1:18" ht="12.75">
      <c r="A85" s="117"/>
      <c r="B85" s="117"/>
      <c r="C85" s="117"/>
      <c r="D85" s="117"/>
      <c r="E85" s="117"/>
      <c r="F85" s="117"/>
      <c r="G85" s="117"/>
      <c r="H85" s="117"/>
      <c r="I85" s="117"/>
      <c r="J85" s="117"/>
      <c r="K85" s="117"/>
      <c r="L85" s="117"/>
      <c r="M85" s="117"/>
      <c r="N85" s="117"/>
      <c r="O85" s="117"/>
      <c r="P85" s="117"/>
      <c r="Q85" s="117"/>
      <c r="R85" s="144"/>
    </row>
    <row r="86" spans="1:18" ht="20.25" customHeight="1">
      <c r="A86" s="117"/>
      <c r="B86" s="117"/>
      <c r="C86" s="117"/>
      <c r="D86" s="117"/>
      <c r="E86" s="117"/>
      <c r="F86" s="117"/>
      <c r="G86" s="117"/>
      <c r="H86" s="117"/>
      <c r="I86" s="117"/>
      <c r="J86" s="117"/>
      <c r="K86" s="542"/>
      <c r="L86" s="117"/>
      <c r="M86" s="117"/>
      <c r="N86" s="117"/>
      <c r="O86" s="117"/>
      <c r="P86" s="117"/>
      <c r="Q86" s="117"/>
      <c r="R86" s="144"/>
    </row>
  </sheetData>
  <mergeCells count="16">
    <mergeCell ref="C3:L3"/>
    <mergeCell ref="A5:C7"/>
    <mergeCell ref="E6:E7"/>
    <mergeCell ref="F6:F7"/>
    <mergeCell ref="G6:G7"/>
    <mergeCell ref="E5:I5"/>
    <mergeCell ref="H6:I6"/>
    <mergeCell ref="U5:U7"/>
    <mergeCell ref="K6:K7"/>
    <mergeCell ref="L6:L7"/>
    <mergeCell ref="M6:M7"/>
    <mergeCell ref="Q6:Q7"/>
    <mergeCell ref="K5:O5"/>
    <mergeCell ref="Q5:S5"/>
    <mergeCell ref="R6:S6"/>
    <mergeCell ref="N6:O6"/>
  </mergeCells>
  <printOptions/>
  <pageMargins left="0.5905511811023623" right="0.5905511811023623" top="0.3937007874015748" bottom="0.5905511811023623" header="0.31496062992125984" footer="0.31496062992125984"/>
  <pageSetup fitToHeight="2" fitToWidth="1" horizontalDpi="1200" verticalDpi="1200" orientation="landscape" paperSize="9" scale="92" r:id="rId2"/>
  <headerFooter alignWithMargins="0">
    <oddFooter xml:space="preserve">&amp;C&amp;8 </oddFooter>
  </headerFooter>
  <drawing r:id="rId1"/>
</worksheet>
</file>

<file path=xl/worksheets/sheet9.xml><?xml version="1.0" encoding="utf-8"?>
<worksheet xmlns="http://schemas.openxmlformats.org/spreadsheetml/2006/main" xmlns:r="http://schemas.openxmlformats.org/officeDocument/2006/relationships">
  <sheetPr codeName="Plan13">
    <pageSetUpPr fitToPage="1"/>
  </sheetPr>
  <dimension ref="A1:U169"/>
  <sheetViews>
    <sheetView showGridLines="0" workbookViewId="0" topLeftCell="A137">
      <selection activeCell="E111" sqref="E111:O123"/>
    </sheetView>
  </sheetViews>
  <sheetFormatPr defaultColWidth="9.140625" defaultRowHeight="12.75"/>
  <cols>
    <col min="1" max="1" width="6.8515625" style="66" customWidth="1"/>
    <col min="2" max="2" width="0.85546875" style="66" customWidth="1"/>
    <col min="3" max="3" width="9.140625" style="66" customWidth="1"/>
    <col min="4" max="4" width="41.140625" style="66" customWidth="1"/>
    <col min="5" max="7" width="8.140625" style="66" customWidth="1"/>
    <col min="8" max="8" width="0.85546875" style="66" customWidth="1"/>
    <col min="9" max="11" width="9.57421875" style="66" customWidth="1"/>
    <col min="12" max="12" width="0.85546875" style="66" customWidth="1"/>
    <col min="13" max="15" width="7.7109375" style="66" customWidth="1"/>
    <col min="16" max="16384" width="8.8515625" style="66" customWidth="1"/>
  </cols>
  <sheetData>
    <row r="1" spans="1:15" s="18" customFormat="1" ht="16.5" customHeight="1">
      <c r="A1" s="64" t="str">
        <f>'01'!A1</f>
        <v>Boletim Estatístico da Previdência Social - Vol. 14 Nº 11</v>
      </c>
      <c r="B1" s="45"/>
      <c r="C1" s="45"/>
      <c r="D1" s="45"/>
      <c r="E1" s="45"/>
      <c r="F1" s="45"/>
      <c r="H1" s="142"/>
      <c r="I1" s="45"/>
      <c r="J1" s="45"/>
      <c r="K1" s="45"/>
      <c r="L1" s="45"/>
      <c r="M1" s="45"/>
      <c r="N1" s="45"/>
      <c r="O1" s="162" t="str">
        <f>'01'!L1</f>
        <v>Novembro/2009</v>
      </c>
    </row>
    <row r="2" spans="1:14" ht="9" customHeight="1">
      <c r="A2" s="65"/>
      <c r="B2" s="65"/>
      <c r="C2" s="65"/>
      <c r="D2" s="67"/>
      <c r="E2" s="1"/>
      <c r="F2" s="1"/>
      <c r="G2" s="5"/>
      <c r="H2" s="82"/>
      <c r="I2" s="65"/>
      <c r="J2" s="65"/>
      <c r="K2" s="65"/>
      <c r="L2" s="65"/>
      <c r="M2" s="65"/>
      <c r="N2" s="65"/>
    </row>
    <row r="3" spans="1:16" ht="18" customHeight="1">
      <c r="A3" s="919" t="s">
        <v>107</v>
      </c>
      <c r="B3" s="158"/>
      <c r="C3" s="1127" t="s">
        <v>233</v>
      </c>
      <c r="D3" s="1129"/>
      <c r="E3"/>
      <c r="F3" s="173"/>
      <c r="G3" s="65"/>
      <c r="H3" s="65"/>
      <c r="I3" s="65"/>
      <c r="J3" s="173"/>
      <c r="K3" s="65"/>
      <c r="L3" s="65"/>
      <c r="N3" s="67"/>
      <c r="P3" s="67"/>
    </row>
    <row r="4" spans="1:14" ht="9" customHeight="1">
      <c r="A4" s="65"/>
      <c r="B4" s="68"/>
      <c r="C4" s="65"/>
      <c r="D4" s="69"/>
      <c r="E4" s="1"/>
      <c r="F4" s="1"/>
      <c r="H4" s="78"/>
      <c r="I4" s="65"/>
      <c r="J4" s="65"/>
      <c r="K4" s="65"/>
      <c r="L4" s="65"/>
      <c r="M4" s="65"/>
      <c r="N4" s="65"/>
    </row>
    <row r="5" spans="1:17" ht="12.75" customHeight="1">
      <c r="A5"/>
      <c r="B5"/>
      <c r="C5" s="1127" t="s">
        <v>293</v>
      </c>
      <c r="D5" s="1129"/>
      <c r="E5" s="31"/>
      <c r="F5" s="1"/>
      <c r="G5" s="106"/>
      <c r="H5" s="82"/>
      <c r="I5" s="65"/>
      <c r="J5" s="65"/>
      <c r="K5" s="65"/>
      <c r="L5" s="65"/>
      <c r="O5" s="152" t="s">
        <v>186</v>
      </c>
      <c r="P5" s="67"/>
      <c r="Q5" s="67"/>
    </row>
    <row r="6" spans="1:14" ht="6" customHeight="1">
      <c r="A6" s="68"/>
      <c r="B6" s="68"/>
      <c r="C6" s="68"/>
      <c r="D6" s="68"/>
      <c r="E6" s="1"/>
      <c r="F6" s="1"/>
      <c r="G6" s="1"/>
      <c r="H6" s="82"/>
      <c r="I6" s="65"/>
      <c r="J6" s="65"/>
      <c r="K6" s="65"/>
      <c r="L6" s="65"/>
      <c r="M6" s="65"/>
      <c r="N6" s="65"/>
    </row>
    <row r="7" spans="1:15" s="94" customFormat="1" ht="12.75" customHeight="1">
      <c r="A7" s="1208" t="s">
        <v>218</v>
      </c>
      <c r="B7" s="579"/>
      <c r="C7" s="1211" t="s">
        <v>219</v>
      </c>
      <c r="D7" s="1212"/>
      <c r="E7" s="1206" t="s">
        <v>108</v>
      </c>
      <c r="F7" s="1166"/>
      <c r="G7" s="1167"/>
      <c r="H7" s="573"/>
      <c r="I7" s="1165" t="s">
        <v>109</v>
      </c>
      <c r="J7" s="1166"/>
      <c r="K7" s="1167"/>
      <c r="L7" s="573"/>
      <c r="M7" s="1165" t="s">
        <v>146</v>
      </c>
      <c r="N7" s="1166"/>
      <c r="O7" s="1167"/>
    </row>
    <row r="8" spans="1:15" s="94" customFormat="1" ht="12.75" customHeight="1">
      <c r="A8" s="1209"/>
      <c r="B8" s="579"/>
      <c r="C8" s="1213"/>
      <c r="D8" s="1214"/>
      <c r="E8" s="1217" t="s">
        <v>129</v>
      </c>
      <c r="F8" s="1191" t="s">
        <v>37</v>
      </c>
      <c r="G8" s="1192"/>
      <c r="H8" s="578"/>
      <c r="I8" s="1147" t="s">
        <v>129</v>
      </c>
      <c r="J8" s="1191" t="s">
        <v>37</v>
      </c>
      <c r="K8" s="1192"/>
      <c r="L8" s="578"/>
      <c r="M8" s="1147" t="s">
        <v>129</v>
      </c>
      <c r="N8" s="1207" t="s">
        <v>37</v>
      </c>
      <c r="O8" s="1187"/>
    </row>
    <row r="9" spans="1:15" s="94" customFormat="1" ht="12.75" customHeight="1">
      <c r="A9" s="1210"/>
      <c r="B9" s="579"/>
      <c r="C9" s="1215"/>
      <c r="D9" s="1216"/>
      <c r="E9" s="1218"/>
      <c r="F9" s="907" t="s">
        <v>38</v>
      </c>
      <c r="G9" s="932" t="s">
        <v>39</v>
      </c>
      <c r="H9" s="578"/>
      <c r="I9" s="1148"/>
      <c r="J9" s="907" t="s">
        <v>38</v>
      </c>
      <c r="K9" s="922" t="s">
        <v>39</v>
      </c>
      <c r="L9" s="578"/>
      <c r="M9" s="1148"/>
      <c r="N9" s="933" t="s">
        <v>38</v>
      </c>
      <c r="O9" s="934" t="s">
        <v>39</v>
      </c>
    </row>
    <row r="10" spans="1:15" s="94" customFormat="1" ht="13.5" customHeight="1">
      <c r="A10" s="308"/>
      <c r="B10" s="45"/>
      <c r="C10" s="225" t="s">
        <v>141</v>
      </c>
      <c r="D10" s="314"/>
      <c r="E10" s="754"/>
      <c r="F10" s="754"/>
      <c r="G10" s="755"/>
      <c r="H10" s="756"/>
      <c r="I10" s="757"/>
      <c r="J10" s="754"/>
      <c r="K10" s="755"/>
      <c r="L10" s="45"/>
      <c r="M10" s="309"/>
      <c r="N10" s="49"/>
      <c r="O10" s="310"/>
    </row>
    <row r="11" spans="1:15" s="94" customFormat="1" ht="13.5" customHeight="1">
      <c r="A11" s="308" t="s">
        <v>91</v>
      </c>
      <c r="B11" s="45"/>
      <c r="C11" s="227" t="s">
        <v>224</v>
      </c>
      <c r="D11" s="315"/>
      <c r="E11" s="754">
        <v>0</v>
      </c>
      <c r="F11" s="754">
        <v>0</v>
      </c>
      <c r="G11" s="755">
        <v>0</v>
      </c>
      <c r="H11" s="756"/>
      <c r="I11" s="757">
        <v>0</v>
      </c>
      <c r="J11" s="754">
        <v>0</v>
      </c>
      <c r="K11" s="755">
        <v>0</v>
      </c>
      <c r="L11" s="45"/>
      <c r="M11" s="779">
        <v>0</v>
      </c>
      <c r="N11" s="780">
        <v>0</v>
      </c>
      <c r="O11" s="781">
        <v>0</v>
      </c>
    </row>
    <row r="12" spans="1:15" s="94" customFormat="1" ht="13.5" customHeight="1">
      <c r="A12" s="308" t="s">
        <v>107</v>
      </c>
      <c r="B12" s="117"/>
      <c r="C12" s="227" t="s">
        <v>225</v>
      </c>
      <c r="D12" s="315"/>
      <c r="E12" s="754">
        <v>0</v>
      </c>
      <c r="F12" s="754">
        <v>0</v>
      </c>
      <c r="G12" s="755">
        <v>0</v>
      </c>
      <c r="H12" s="756"/>
      <c r="I12" s="757">
        <v>0</v>
      </c>
      <c r="J12" s="754">
        <v>0</v>
      </c>
      <c r="K12" s="755">
        <v>0</v>
      </c>
      <c r="L12" s="45"/>
      <c r="M12" s="779">
        <v>0</v>
      </c>
      <c r="N12" s="780">
        <v>0</v>
      </c>
      <c r="O12" s="781">
        <v>0</v>
      </c>
    </row>
    <row r="13" spans="1:15" s="94" customFormat="1" ht="13.5" customHeight="1">
      <c r="A13" s="308">
        <v>41</v>
      </c>
      <c r="B13" s="45"/>
      <c r="C13" s="227" t="s">
        <v>574</v>
      </c>
      <c r="D13" s="315"/>
      <c r="E13" s="754">
        <v>48113</v>
      </c>
      <c r="F13" s="754">
        <v>18152</v>
      </c>
      <c r="G13" s="755">
        <v>29961</v>
      </c>
      <c r="H13" s="756"/>
      <c r="I13" s="757">
        <v>26140686.42</v>
      </c>
      <c r="J13" s="754">
        <v>12175572.32</v>
      </c>
      <c r="K13" s="755">
        <v>13965114.1</v>
      </c>
      <c r="L13" s="45"/>
      <c r="M13" s="779">
        <v>543.3185712801114</v>
      </c>
      <c r="N13" s="780">
        <v>670.7565182899956</v>
      </c>
      <c r="O13" s="781">
        <v>466.1097460031374</v>
      </c>
    </row>
    <row r="14" spans="1:15" s="94" customFormat="1" ht="13.5" customHeight="1">
      <c r="A14" s="308">
        <v>52</v>
      </c>
      <c r="B14" s="45"/>
      <c r="C14" s="227" t="s">
        <v>226</v>
      </c>
      <c r="D14" s="315"/>
      <c r="E14" s="754">
        <v>0</v>
      </c>
      <c r="F14" s="754">
        <v>0</v>
      </c>
      <c r="G14" s="755">
        <v>0</v>
      </c>
      <c r="H14" s="756"/>
      <c r="I14" s="757">
        <v>0</v>
      </c>
      <c r="J14" s="754">
        <v>0</v>
      </c>
      <c r="K14" s="755">
        <v>0</v>
      </c>
      <c r="L14" s="45"/>
      <c r="M14" s="779">
        <v>0</v>
      </c>
      <c r="N14" s="780">
        <v>0</v>
      </c>
      <c r="O14" s="781">
        <v>0</v>
      </c>
    </row>
    <row r="15" spans="1:15" s="94" customFormat="1" ht="13.5" customHeight="1">
      <c r="A15" s="308">
        <v>78</v>
      </c>
      <c r="B15" s="45"/>
      <c r="C15" s="227" t="s">
        <v>194</v>
      </c>
      <c r="D15" s="315"/>
      <c r="E15" s="754">
        <v>0</v>
      </c>
      <c r="F15" s="754">
        <v>0</v>
      </c>
      <c r="G15" s="755">
        <v>0</v>
      </c>
      <c r="H15" s="756"/>
      <c r="I15" s="757">
        <v>0</v>
      </c>
      <c r="J15" s="754">
        <v>0</v>
      </c>
      <c r="K15" s="755">
        <v>0</v>
      </c>
      <c r="L15" s="45"/>
      <c r="M15" s="779">
        <v>0</v>
      </c>
      <c r="N15" s="780">
        <v>0</v>
      </c>
      <c r="O15" s="781">
        <v>0</v>
      </c>
    </row>
    <row r="16" spans="1:15" s="94" customFormat="1" ht="13.5" customHeight="1">
      <c r="A16" s="375">
        <v>81</v>
      </c>
      <c r="B16" s="45"/>
      <c r="C16" s="376" t="s">
        <v>326</v>
      </c>
      <c r="D16" s="315"/>
      <c r="E16" s="754">
        <v>0</v>
      </c>
      <c r="F16" s="754">
        <v>0</v>
      </c>
      <c r="G16" s="755">
        <v>0</v>
      </c>
      <c r="H16" s="756"/>
      <c r="I16" s="757">
        <v>0</v>
      </c>
      <c r="J16" s="754">
        <v>0</v>
      </c>
      <c r="K16" s="755">
        <v>0</v>
      </c>
      <c r="L16" s="45"/>
      <c r="M16" s="779">
        <v>0</v>
      </c>
      <c r="N16" s="780">
        <v>0</v>
      </c>
      <c r="O16" s="781">
        <v>0</v>
      </c>
    </row>
    <row r="17" spans="1:15" s="94" customFormat="1" ht="13.5" customHeight="1">
      <c r="A17" s="444"/>
      <c r="C17" s="935" t="s">
        <v>490</v>
      </c>
      <c r="D17" s="936"/>
      <c r="E17" s="937">
        <v>48113</v>
      </c>
      <c r="F17" s="937">
        <v>18152</v>
      </c>
      <c r="G17" s="938">
        <v>29961</v>
      </c>
      <c r="H17" s="1052"/>
      <c r="I17" s="939">
        <v>26140686.42</v>
      </c>
      <c r="J17" s="937">
        <v>12175572.32</v>
      </c>
      <c r="K17" s="938">
        <v>13965114.1</v>
      </c>
      <c r="L17" s="148"/>
      <c r="M17" s="940">
        <v>543.3185712801114</v>
      </c>
      <c r="N17" s="941">
        <v>670.7565182899956</v>
      </c>
      <c r="O17" s="942">
        <v>466.1097460031374</v>
      </c>
    </row>
    <row r="18" spans="3:15" ht="6" customHeight="1">
      <c r="C18" s="67"/>
      <c r="D18" s="67"/>
      <c r="E18" s="758"/>
      <c r="F18" s="759"/>
      <c r="G18" s="759"/>
      <c r="H18" s="759"/>
      <c r="I18" s="760"/>
      <c r="J18" s="759"/>
      <c r="K18" s="759"/>
      <c r="M18" s="782"/>
      <c r="N18" s="782"/>
      <c r="O18" s="782"/>
    </row>
    <row r="19" spans="1:15" s="94" customFormat="1" ht="13.5" customHeight="1">
      <c r="A19" s="316"/>
      <c r="B19" s="45"/>
      <c r="C19" s="443" t="s">
        <v>142</v>
      </c>
      <c r="D19" s="314"/>
      <c r="E19" s="761"/>
      <c r="F19" s="761"/>
      <c r="G19" s="762"/>
      <c r="H19" s="756"/>
      <c r="I19" s="763"/>
      <c r="J19" s="761"/>
      <c r="K19" s="762"/>
      <c r="L19" s="45"/>
      <c r="M19" s="783"/>
      <c r="N19" s="784"/>
      <c r="O19" s="785"/>
    </row>
    <row r="20" spans="1:15" s="94" customFormat="1" ht="13.5" customHeight="1">
      <c r="A20" s="308" t="s">
        <v>55</v>
      </c>
      <c r="B20" s="45"/>
      <c r="C20" s="317" t="s">
        <v>157</v>
      </c>
      <c r="D20" s="315"/>
      <c r="E20" s="754">
        <v>0</v>
      </c>
      <c r="F20" s="754">
        <v>0</v>
      </c>
      <c r="G20" s="755">
        <v>0</v>
      </c>
      <c r="H20" s="756"/>
      <c r="I20" s="757">
        <v>0</v>
      </c>
      <c r="J20" s="754">
        <v>0</v>
      </c>
      <c r="K20" s="755">
        <v>0</v>
      </c>
      <c r="L20" s="45"/>
      <c r="M20" s="779">
        <v>0</v>
      </c>
      <c r="N20" s="780">
        <v>0</v>
      </c>
      <c r="O20" s="781">
        <v>0</v>
      </c>
    </row>
    <row r="21" spans="1:15" s="94" customFormat="1" ht="13.5" customHeight="1">
      <c r="A21" s="308" t="s">
        <v>90</v>
      </c>
      <c r="B21" s="45"/>
      <c r="C21" s="317" t="s">
        <v>158</v>
      </c>
      <c r="D21" s="315"/>
      <c r="E21" s="754">
        <v>0</v>
      </c>
      <c r="F21" s="754">
        <v>0</v>
      </c>
      <c r="G21" s="755">
        <v>0</v>
      </c>
      <c r="H21" s="756"/>
      <c r="I21" s="757">
        <v>0</v>
      </c>
      <c r="J21" s="754">
        <v>0</v>
      </c>
      <c r="K21" s="755">
        <v>0</v>
      </c>
      <c r="L21" s="45"/>
      <c r="M21" s="779">
        <v>0</v>
      </c>
      <c r="N21" s="780">
        <v>0</v>
      </c>
      <c r="O21" s="781">
        <v>0</v>
      </c>
    </row>
    <row r="22" spans="1:15" s="94" customFormat="1" ht="13.5" customHeight="1">
      <c r="A22" s="308">
        <v>32</v>
      </c>
      <c r="B22" s="45"/>
      <c r="C22" s="317" t="s">
        <v>575</v>
      </c>
      <c r="D22" s="315"/>
      <c r="E22" s="754">
        <v>15903</v>
      </c>
      <c r="F22" s="754">
        <v>14078</v>
      </c>
      <c r="G22" s="755">
        <v>1825</v>
      </c>
      <c r="H22" s="756"/>
      <c r="I22" s="757">
        <v>13265271.42</v>
      </c>
      <c r="J22" s="754">
        <v>12413877.35</v>
      </c>
      <c r="K22" s="755">
        <v>851394.07</v>
      </c>
      <c r="L22" s="45"/>
      <c r="M22" s="779">
        <v>834.1364157706093</v>
      </c>
      <c r="N22" s="780">
        <v>881.7926800681914</v>
      </c>
      <c r="O22" s="781">
        <v>466.51729863013696</v>
      </c>
    </row>
    <row r="23" spans="1:15" s="94" customFormat="1" ht="13.5" customHeight="1">
      <c r="A23" s="308">
        <v>33</v>
      </c>
      <c r="B23" s="45"/>
      <c r="C23" s="317" t="s">
        <v>114</v>
      </c>
      <c r="D23" s="315"/>
      <c r="E23" s="754">
        <v>0</v>
      </c>
      <c r="F23" s="754">
        <v>0</v>
      </c>
      <c r="G23" s="755">
        <v>0</v>
      </c>
      <c r="H23" s="756"/>
      <c r="I23" s="757">
        <v>0</v>
      </c>
      <c r="J23" s="754">
        <v>0</v>
      </c>
      <c r="K23" s="755">
        <v>0</v>
      </c>
      <c r="L23" s="45"/>
      <c r="M23" s="779">
        <v>0</v>
      </c>
      <c r="N23" s="780">
        <v>0</v>
      </c>
      <c r="O23" s="781">
        <v>0</v>
      </c>
    </row>
    <row r="24" spans="1:15" s="94" customFormat="1" ht="13.5" customHeight="1">
      <c r="A24" s="308">
        <v>34</v>
      </c>
      <c r="B24" s="117"/>
      <c r="C24" s="317" t="s">
        <v>159</v>
      </c>
      <c r="D24" s="315"/>
      <c r="E24" s="754">
        <v>0</v>
      </c>
      <c r="F24" s="754">
        <v>0</v>
      </c>
      <c r="G24" s="755">
        <v>0</v>
      </c>
      <c r="H24" s="756"/>
      <c r="I24" s="757">
        <v>0</v>
      </c>
      <c r="J24" s="754">
        <v>0</v>
      </c>
      <c r="K24" s="755">
        <v>0</v>
      </c>
      <c r="L24" s="45"/>
      <c r="M24" s="779">
        <v>0</v>
      </c>
      <c r="N24" s="780">
        <v>0</v>
      </c>
      <c r="O24" s="781">
        <v>0</v>
      </c>
    </row>
    <row r="25" spans="1:15" s="94" customFormat="1" ht="13.5" customHeight="1">
      <c r="A25" s="308">
        <v>51</v>
      </c>
      <c r="B25" s="117"/>
      <c r="C25" s="317" t="s">
        <v>160</v>
      </c>
      <c r="D25" s="315"/>
      <c r="E25" s="754">
        <v>0</v>
      </c>
      <c r="F25" s="754">
        <v>0</v>
      </c>
      <c r="G25" s="755">
        <v>0</v>
      </c>
      <c r="H25" s="756"/>
      <c r="I25" s="757">
        <v>0</v>
      </c>
      <c r="J25" s="754">
        <v>0</v>
      </c>
      <c r="K25" s="755">
        <v>0</v>
      </c>
      <c r="L25" s="45"/>
      <c r="M25" s="779">
        <v>0</v>
      </c>
      <c r="N25" s="780">
        <v>0</v>
      </c>
      <c r="O25" s="781">
        <v>0</v>
      </c>
    </row>
    <row r="26" spans="1:15" s="94" customFormat="1" ht="13.5" customHeight="1">
      <c r="A26" s="308">
        <v>83</v>
      </c>
      <c r="B26" s="45"/>
      <c r="C26" s="317" t="s">
        <v>161</v>
      </c>
      <c r="D26" s="315"/>
      <c r="E26" s="754">
        <v>0</v>
      </c>
      <c r="F26" s="754">
        <v>0</v>
      </c>
      <c r="G26" s="755">
        <v>0</v>
      </c>
      <c r="H26" s="756"/>
      <c r="I26" s="757">
        <v>0</v>
      </c>
      <c r="J26" s="754">
        <v>0</v>
      </c>
      <c r="K26" s="755">
        <v>0</v>
      </c>
      <c r="L26" s="45"/>
      <c r="M26" s="779">
        <v>0</v>
      </c>
      <c r="N26" s="780">
        <v>0</v>
      </c>
      <c r="O26" s="781">
        <v>0</v>
      </c>
    </row>
    <row r="27" spans="1:15" s="94" customFormat="1" ht="13.5" customHeight="1">
      <c r="A27" s="446"/>
      <c r="B27" s="45"/>
      <c r="C27" s="943" t="s">
        <v>491</v>
      </c>
      <c r="D27" s="944"/>
      <c r="E27" s="945">
        <v>15903</v>
      </c>
      <c r="F27" s="945">
        <v>14078</v>
      </c>
      <c r="G27" s="946">
        <v>1825</v>
      </c>
      <c r="H27" s="756"/>
      <c r="I27" s="947">
        <v>13265271.42</v>
      </c>
      <c r="J27" s="945">
        <v>12413877.35</v>
      </c>
      <c r="K27" s="946">
        <v>851394.07</v>
      </c>
      <c r="L27" s="45"/>
      <c r="M27" s="940">
        <v>834.1364157706093</v>
      </c>
      <c r="N27" s="941">
        <v>881.7926800681914</v>
      </c>
      <c r="O27" s="942">
        <v>466.51729863013696</v>
      </c>
    </row>
    <row r="28" spans="5:15" ht="6" customHeight="1">
      <c r="E28" s="759"/>
      <c r="F28" s="759"/>
      <c r="G28" s="759"/>
      <c r="H28" s="759"/>
      <c r="I28" s="759"/>
      <c r="J28" s="759"/>
      <c r="K28" s="759"/>
      <c r="M28" s="782"/>
      <c r="N28" s="782"/>
      <c r="O28" s="782"/>
    </row>
    <row r="29" spans="1:15" s="94" customFormat="1" ht="13.5" customHeight="1">
      <c r="A29" s="316"/>
      <c r="B29" s="45"/>
      <c r="C29" s="443" t="s">
        <v>201</v>
      </c>
      <c r="D29" s="318"/>
      <c r="E29" s="763"/>
      <c r="F29" s="761"/>
      <c r="G29" s="762"/>
      <c r="H29" s="756"/>
      <c r="I29" s="763"/>
      <c r="J29" s="761"/>
      <c r="K29" s="762"/>
      <c r="L29" s="45"/>
      <c r="M29" s="783"/>
      <c r="N29" s="784"/>
      <c r="O29" s="785"/>
    </row>
    <row r="30" spans="1:15" s="94" customFormat="1" ht="13.5" customHeight="1">
      <c r="A30" s="308">
        <v>42</v>
      </c>
      <c r="B30" s="45"/>
      <c r="C30" s="317" t="s">
        <v>576</v>
      </c>
      <c r="D30" s="45"/>
      <c r="E30" s="757">
        <v>21036</v>
      </c>
      <c r="F30" s="754">
        <v>20901</v>
      </c>
      <c r="G30" s="755">
        <v>135</v>
      </c>
      <c r="H30" s="756"/>
      <c r="I30" s="757">
        <v>24804259.85</v>
      </c>
      <c r="J30" s="754">
        <v>24730758.3</v>
      </c>
      <c r="K30" s="755">
        <v>73501.55</v>
      </c>
      <c r="L30" s="45"/>
      <c r="M30" s="779">
        <v>1179.1338586233126</v>
      </c>
      <c r="N30" s="780">
        <v>1183.2332567819722</v>
      </c>
      <c r="O30" s="781">
        <v>544.455925925926</v>
      </c>
    </row>
    <row r="31" spans="1:15" s="94" customFormat="1" ht="13.5" customHeight="1">
      <c r="A31" s="308">
        <v>43</v>
      </c>
      <c r="B31" s="45"/>
      <c r="C31" s="317" t="s">
        <v>198</v>
      </c>
      <c r="D31" s="45"/>
      <c r="E31" s="757">
        <v>0</v>
      </c>
      <c r="F31" s="754">
        <v>0</v>
      </c>
      <c r="G31" s="755">
        <v>0</v>
      </c>
      <c r="H31" s="756"/>
      <c r="I31" s="757">
        <v>0</v>
      </c>
      <c r="J31" s="754">
        <v>0</v>
      </c>
      <c r="K31" s="755">
        <v>0</v>
      </c>
      <c r="L31" s="45"/>
      <c r="M31" s="779">
        <v>0</v>
      </c>
      <c r="N31" s="780">
        <v>0</v>
      </c>
      <c r="O31" s="781">
        <v>0</v>
      </c>
    </row>
    <row r="32" spans="1:15" s="94" customFormat="1" ht="13.5" customHeight="1">
      <c r="A32" s="308">
        <v>44</v>
      </c>
      <c r="B32" s="45"/>
      <c r="C32" s="317" t="s">
        <v>202</v>
      </c>
      <c r="D32" s="45"/>
      <c r="E32" s="757">
        <v>0</v>
      </c>
      <c r="F32" s="754">
        <v>0</v>
      </c>
      <c r="G32" s="755">
        <v>0</v>
      </c>
      <c r="H32" s="756"/>
      <c r="I32" s="757">
        <v>0</v>
      </c>
      <c r="J32" s="754">
        <v>0</v>
      </c>
      <c r="K32" s="755">
        <v>0</v>
      </c>
      <c r="L32" s="45"/>
      <c r="M32" s="779">
        <v>0</v>
      </c>
      <c r="N32" s="780">
        <v>0</v>
      </c>
      <c r="O32" s="781">
        <v>0</v>
      </c>
    </row>
    <row r="33" spans="1:15" s="94" customFormat="1" ht="13.5" customHeight="1">
      <c r="A33" s="308">
        <v>45</v>
      </c>
      <c r="B33" s="45"/>
      <c r="C33" s="317" t="s">
        <v>199</v>
      </c>
      <c r="D33" s="45"/>
      <c r="E33" s="757">
        <v>0</v>
      </c>
      <c r="F33" s="754">
        <v>0</v>
      </c>
      <c r="G33" s="755">
        <v>0</v>
      </c>
      <c r="H33" s="756"/>
      <c r="I33" s="757">
        <v>0</v>
      </c>
      <c r="J33" s="754">
        <v>0</v>
      </c>
      <c r="K33" s="755">
        <v>0</v>
      </c>
      <c r="L33" s="45"/>
      <c r="M33" s="779">
        <v>0</v>
      </c>
      <c r="N33" s="780">
        <v>0</v>
      </c>
      <c r="O33" s="781">
        <v>0</v>
      </c>
    </row>
    <row r="34" spans="1:15" s="94" customFormat="1" ht="13.5" customHeight="1">
      <c r="A34" s="308">
        <v>46</v>
      </c>
      <c r="B34" s="45"/>
      <c r="C34" s="317" t="s">
        <v>200</v>
      </c>
      <c r="D34" s="45"/>
      <c r="E34" s="757">
        <v>461</v>
      </c>
      <c r="F34" s="754">
        <v>461</v>
      </c>
      <c r="G34" s="755">
        <v>0</v>
      </c>
      <c r="H34" s="756"/>
      <c r="I34" s="757">
        <v>1038755.42</v>
      </c>
      <c r="J34" s="754">
        <v>1038755.42</v>
      </c>
      <c r="K34" s="755">
        <v>0</v>
      </c>
      <c r="L34" s="45"/>
      <c r="M34" s="779">
        <v>2253.2655531453365</v>
      </c>
      <c r="N34" s="780">
        <v>2253.2655531453365</v>
      </c>
      <c r="O34" s="781">
        <v>0</v>
      </c>
    </row>
    <row r="35" spans="1:15" s="94" customFormat="1" ht="13.5" customHeight="1">
      <c r="A35" s="308">
        <v>49</v>
      </c>
      <c r="B35" s="117"/>
      <c r="C35" s="317" t="s">
        <v>203</v>
      </c>
      <c r="D35" s="45"/>
      <c r="E35" s="757">
        <v>0</v>
      </c>
      <c r="F35" s="754">
        <v>0</v>
      </c>
      <c r="G35" s="755">
        <v>0</v>
      </c>
      <c r="H35" s="756"/>
      <c r="I35" s="757">
        <v>0</v>
      </c>
      <c r="J35" s="754">
        <v>0</v>
      </c>
      <c r="K35" s="755">
        <v>0</v>
      </c>
      <c r="L35" s="45"/>
      <c r="M35" s="779">
        <v>0</v>
      </c>
      <c r="N35" s="780">
        <v>0</v>
      </c>
      <c r="O35" s="781">
        <v>0</v>
      </c>
    </row>
    <row r="36" spans="1:15" s="94" customFormat="1" ht="13.5" customHeight="1">
      <c r="A36" s="308">
        <v>57</v>
      </c>
      <c r="B36" s="45"/>
      <c r="C36" s="317" t="s">
        <v>204</v>
      </c>
      <c r="D36" s="44"/>
      <c r="E36" s="757">
        <v>338</v>
      </c>
      <c r="F36" s="754">
        <v>338</v>
      </c>
      <c r="G36" s="755">
        <v>0</v>
      </c>
      <c r="H36" s="756"/>
      <c r="I36" s="757">
        <v>356017.79</v>
      </c>
      <c r="J36" s="754">
        <v>356017.79</v>
      </c>
      <c r="K36" s="755">
        <v>0</v>
      </c>
      <c r="L36" s="45"/>
      <c r="M36" s="779">
        <v>1053.3070710059171</v>
      </c>
      <c r="N36" s="780">
        <v>1053.3070710059171</v>
      </c>
      <c r="O36" s="781">
        <v>0</v>
      </c>
    </row>
    <row r="37" spans="1:15" s="94" customFormat="1" ht="13.5" customHeight="1">
      <c r="A37" s="308">
        <v>72</v>
      </c>
      <c r="B37" s="45"/>
      <c r="C37" s="317" t="s">
        <v>205</v>
      </c>
      <c r="D37" s="45"/>
      <c r="E37" s="757">
        <v>0</v>
      </c>
      <c r="F37" s="754">
        <v>0</v>
      </c>
      <c r="G37" s="755">
        <v>0</v>
      </c>
      <c r="H37" s="756"/>
      <c r="I37" s="757">
        <v>0</v>
      </c>
      <c r="J37" s="754">
        <v>0</v>
      </c>
      <c r="K37" s="755">
        <v>0</v>
      </c>
      <c r="L37" s="45"/>
      <c r="M37" s="779">
        <v>0</v>
      </c>
      <c r="N37" s="780">
        <v>0</v>
      </c>
      <c r="O37" s="781">
        <v>0</v>
      </c>
    </row>
    <row r="38" spans="1:15" s="94" customFormat="1" ht="13.5" customHeight="1">
      <c r="A38" s="442">
        <v>82</v>
      </c>
      <c r="B38" s="45"/>
      <c r="C38" s="317" t="s">
        <v>206</v>
      </c>
      <c r="D38" s="44"/>
      <c r="E38" s="757">
        <v>0</v>
      </c>
      <c r="F38" s="754">
        <v>0</v>
      </c>
      <c r="G38" s="755">
        <v>0</v>
      </c>
      <c r="H38" s="756"/>
      <c r="I38" s="757">
        <v>0</v>
      </c>
      <c r="J38" s="754">
        <v>0</v>
      </c>
      <c r="K38" s="755">
        <v>0</v>
      </c>
      <c r="L38" s="45"/>
      <c r="M38" s="779">
        <v>0</v>
      </c>
      <c r="N38" s="780">
        <v>0</v>
      </c>
      <c r="O38" s="781">
        <v>0</v>
      </c>
    </row>
    <row r="39" spans="1:15" s="59" customFormat="1" ht="13.5" customHeight="1">
      <c r="A39" s="445"/>
      <c r="C39" s="948" t="s">
        <v>492</v>
      </c>
      <c r="D39" s="949"/>
      <c r="E39" s="950">
        <v>21835</v>
      </c>
      <c r="F39" s="951">
        <v>21700</v>
      </c>
      <c r="G39" s="952">
        <v>135</v>
      </c>
      <c r="H39" s="1053"/>
      <c r="I39" s="950">
        <v>26199033.060000002</v>
      </c>
      <c r="J39" s="951">
        <v>26125531.51</v>
      </c>
      <c r="K39" s="952">
        <v>73501.55</v>
      </c>
      <c r="L39" s="149"/>
      <c r="M39" s="940">
        <v>1199.8641199908404</v>
      </c>
      <c r="N39" s="941">
        <v>1203.9415442396314</v>
      </c>
      <c r="O39" s="942">
        <v>544.455925925926</v>
      </c>
    </row>
    <row r="40" spans="1:15" s="151" customFormat="1" ht="13.5" customHeight="1">
      <c r="A40" s="138" t="s">
        <v>240</v>
      </c>
      <c r="M40" s="786"/>
      <c r="N40" s="787"/>
      <c r="O40" s="786"/>
    </row>
    <row r="41" spans="5:15" ht="20.25" customHeight="1">
      <c r="E41" s="543"/>
      <c r="M41" s="782"/>
      <c r="N41" s="782"/>
      <c r="O41" s="782"/>
    </row>
    <row r="42" spans="1:15" s="18" customFormat="1" ht="15.75" customHeight="1">
      <c r="A42" s="64" t="str">
        <f>A1</f>
        <v>Boletim Estatístico da Previdência Social - Vol. 14 Nº 11</v>
      </c>
      <c r="I42" s="43"/>
      <c r="M42" s="788"/>
      <c r="N42" s="788"/>
      <c r="O42" s="714" t="str">
        <f>O1</f>
        <v>Novembro/2009</v>
      </c>
    </row>
    <row r="43" spans="7:15" ht="6" customHeight="1">
      <c r="G43" s="67"/>
      <c r="M43" s="782"/>
      <c r="N43" s="782"/>
      <c r="O43" s="789" t="s">
        <v>123</v>
      </c>
    </row>
    <row r="44" spans="1:15" s="59" customFormat="1" ht="11.25" customHeight="1">
      <c r="A44" s="1208" t="s">
        <v>218</v>
      </c>
      <c r="B44" s="579"/>
      <c r="C44" s="1211" t="s">
        <v>219</v>
      </c>
      <c r="D44" s="1219"/>
      <c r="E44" s="1206" t="s">
        <v>108</v>
      </c>
      <c r="F44" s="1166"/>
      <c r="G44" s="1167"/>
      <c r="H44" s="573"/>
      <c r="I44" s="1165" t="s">
        <v>109</v>
      </c>
      <c r="J44" s="1166"/>
      <c r="K44" s="1167"/>
      <c r="L44" s="573"/>
      <c r="M44" s="1195" t="s">
        <v>146</v>
      </c>
      <c r="N44" s="1196"/>
      <c r="O44" s="1197"/>
    </row>
    <row r="45" spans="1:15" s="59" customFormat="1" ht="11.25" customHeight="1">
      <c r="A45" s="1209"/>
      <c r="B45" s="579"/>
      <c r="C45" s="1213"/>
      <c r="D45" s="1220"/>
      <c r="E45" s="1217" t="s">
        <v>129</v>
      </c>
      <c r="F45" s="1191" t="s">
        <v>37</v>
      </c>
      <c r="G45" s="1192"/>
      <c r="H45" s="578"/>
      <c r="I45" s="1147" t="s">
        <v>129</v>
      </c>
      <c r="J45" s="1191" t="s">
        <v>37</v>
      </c>
      <c r="K45" s="1192"/>
      <c r="L45" s="578"/>
      <c r="M45" s="1202" t="s">
        <v>129</v>
      </c>
      <c r="N45" s="1193" t="s">
        <v>37</v>
      </c>
      <c r="O45" s="1194"/>
    </row>
    <row r="46" spans="1:15" s="59" customFormat="1" ht="11.25" customHeight="1">
      <c r="A46" s="1210"/>
      <c r="B46" s="579"/>
      <c r="C46" s="1215"/>
      <c r="D46" s="1221"/>
      <c r="E46" s="1218"/>
      <c r="F46" s="907" t="s">
        <v>38</v>
      </c>
      <c r="G46" s="932" t="s">
        <v>39</v>
      </c>
      <c r="H46" s="578"/>
      <c r="I46" s="1148"/>
      <c r="J46" s="907" t="s">
        <v>38</v>
      </c>
      <c r="K46" s="922" t="s">
        <v>39</v>
      </c>
      <c r="L46" s="578"/>
      <c r="M46" s="1203"/>
      <c r="N46" s="953" t="s">
        <v>38</v>
      </c>
      <c r="O46" s="954" t="s">
        <v>39</v>
      </c>
    </row>
    <row r="47" spans="1:15" s="149" customFormat="1" ht="11.25" customHeight="1">
      <c r="A47" s="330"/>
      <c r="B47" s="447"/>
      <c r="C47" s="242" t="s">
        <v>155</v>
      </c>
      <c r="D47" s="441"/>
      <c r="E47" s="139"/>
      <c r="F47" s="449"/>
      <c r="G47" s="450"/>
      <c r="H47" s="111"/>
      <c r="I47" s="273"/>
      <c r="J47" s="449"/>
      <c r="K47" s="450"/>
      <c r="L47" s="111"/>
      <c r="M47" s="739"/>
      <c r="N47" s="711"/>
      <c r="O47" s="740"/>
    </row>
    <row r="48" spans="1:15" s="149" customFormat="1" ht="11.25" customHeight="1">
      <c r="A48" s="319" t="s">
        <v>34</v>
      </c>
      <c r="B48" s="131"/>
      <c r="C48" s="320" t="s">
        <v>162</v>
      </c>
      <c r="D48" s="323"/>
      <c r="E48" s="764">
        <v>0</v>
      </c>
      <c r="F48" s="764">
        <v>0</v>
      </c>
      <c r="G48" s="765">
        <v>0</v>
      </c>
      <c r="H48" s="766"/>
      <c r="I48" s="767">
        <v>0</v>
      </c>
      <c r="J48" s="764">
        <v>0</v>
      </c>
      <c r="K48" s="765">
        <v>0</v>
      </c>
      <c r="L48" s="131"/>
      <c r="M48" s="790">
        <v>0</v>
      </c>
      <c r="N48" s="791">
        <v>0</v>
      </c>
      <c r="O48" s="792">
        <v>0</v>
      </c>
    </row>
    <row r="49" spans="1:15" s="149" customFormat="1" ht="11.25" customHeight="1">
      <c r="A49" s="319" t="s">
        <v>47</v>
      </c>
      <c r="B49" s="131"/>
      <c r="C49" s="320" t="s">
        <v>163</v>
      </c>
      <c r="D49" s="322"/>
      <c r="E49" s="764">
        <v>0</v>
      </c>
      <c r="F49" s="764">
        <v>0</v>
      </c>
      <c r="G49" s="765">
        <v>0</v>
      </c>
      <c r="H49" s="766"/>
      <c r="I49" s="767">
        <v>0</v>
      </c>
      <c r="J49" s="764">
        <v>0</v>
      </c>
      <c r="K49" s="765">
        <v>0</v>
      </c>
      <c r="L49" s="131"/>
      <c r="M49" s="790">
        <v>0</v>
      </c>
      <c r="N49" s="791">
        <v>0</v>
      </c>
      <c r="O49" s="792">
        <v>0</v>
      </c>
    </row>
    <row r="50" spans="1:15" s="149" customFormat="1" ht="11.25" customHeight="1">
      <c r="A50" s="319">
        <v>21</v>
      </c>
      <c r="C50" s="320" t="s">
        <v>577</v>
      </c>
      <c r="D50" s="322"/>
      <c r="E50" s="764">
        <v>31040</v>
      </c>
      <c r="F50" s="764">
        <v>20587</v>
      </c>
      <c r="G50" s="765">
        <v>10453</v>
      </c>
      <c r="H50" s="766"/>
      <c r="I50" s="767">
        <v>23076099.82</v>
      </c>
      <c r="J50" s="764">
        <v>18186614.46</v>
      </c>
      <c r="K50" s="765">
        <v>4889485.36</v>
      </c>
      <c r="L50" s="131"/>
      <c r="M50" s="790">
        <v>743.4310509020619</v>
      </c>
      <c r="N50" s="791">
        <v>883.4028493709623</v>
      </c>
      <c r="O50" s="792">
        <v>467.7590509901464</v>
      </c>
    </row>
    <row r="51" spans="1:15" s="149" customFormat="1" ht="11.25" customHeight="1">
      <c r="A51" s="319">
        <v>23</v>
      </c>
      <c r="B51" s="131"/>
      <c r="C51" s="320" t="s">
        <v>111</v>
      </c>
      <c r="D51" s="322"/>
      <c r="E51" s="764">
        <v>19</v>
      </c>
      <c r="F51" s="764">
        <v>19</v>
      </c>
      <c r="G51" s="765">
        <v>0</v>
      </c>
      <c r="H51" s="766"/>
      <c r="I51" s="767">
        <v>35029.8</v>
      </c>
      <c r="J51" s="764">
        <v>35029.8</v>
      </c>
      <c r="K51" s="765">
        <v>0</v>
      </c>
      <c r="L51" s="131"/>
      <c r="M51" s="790">
        <v>1843.6736842105265</v>
      </c>
      <c r="N51" s="791">
        <v>1843.6736842105265</v>
      </c>
      <c r="O51" s="792">
        <v>0</v>
      </c>
    </row>
    <row r="52" spans="1:15" s="149" customFormat="1" ht="11.25" customHeight="1">
      <c r="A52" s="319">
        <v>27</v>
      </c>
      <c r="B52" s="131"/>
      <c r="C52" s="320" t="s">
        <v>112</v>
      </c>
      <c r="D52" s="322"/>
      <c r="E52" s="764">
        <v>1</v>
      </c>
      <c r="F52" s="764">
        <v>1</v>
      </c>
      <c r="G52" s="765">
        <v>0</v>
      </c>
      <c r="H52" s="766"/>
      <c r="I52" s="767">
        <v>465</v>
      </c>
      <c r="J52" s="764">
        <v>465</v>
      </c>
      <c r="K52" s="765">
        <v>0</v>
      </c>
      <c r="L52" s="131"/>
      <c r="M52" s="790">
        <v>465</v>
      </c>
      <c r="N52" s="791">
        <v>465</v>
      </c>
      <c r="O52" s="792">
        <v>0</v>
      </c>
    </row>
    <row r="53" spans="1:15" s="149" customFormat="1" ht="11.25" customHeight="1">
      <c r="A53" s="319">
        <v>28</v>
      </c>
      <c r="B53" s="131"/>
      <c r="C53" s="320" t="s">
        <v>164</v>
      </c>
      <c r="D53" s="322"/>
      <c r="E53" s="764">
        <v>0</v>
      </c>
      <c r="F53" s="764">
        <v>0</v>
      </c>
      <c r="G53" s="765">
        <v>0</v>
      </c>
      <c r="H53" s="766"/>
      <c r="I53" s="767">
        <v>0</v>
      </c>
      <c r="J53" s="764">
        <v>0</v>
      </c>
      <c r="K53" s="765">
        <v>0</v>
      </c>
      <c r="L53" s="131"/>
      <c r="M53" s="790">
        <v>0</v>
      </c>
      <c r="N53" s="791">
        <v>0</v>
      </c>
      <c r="O53" s="792">
        <v>0</v>
      </c>
    </row>
    <row r="54" spans="1:15" s="149" customFormat="1" ht="11.25" customHeight="1">
      <c r="A54" s="319">
        <v>29</v>
      </c>
      <c r="B54" s="131"/>
      <c r="C54" s="320" t="s">
        <v>113</v>
      </c>
      <c r="D54" s="322"/>
      <c r="E54" s="764">
        <v>0</v>
      </c>
      <c r="F54" s="764">
        <v>0</v>
      </c>
      <c r="G54" s="765">
        <v>0</v>
      </c>
      <c r="H54" s="766"/>
      <c r="I54" s="767">
        <v>0</v>
      </c>
      <c r="J54" s="764">
        <v>0</v>
      </c>
      <c r="K54" s="765">
        <v>0</v>
      </c>
      <c r="L54" s="131"/>
      <c r="M54" s="790">
        <v>0</v>
      </c>
      <c r="N54" s="791">
        <v>0</v>
      </c>
      <c r="O54" s="792">
        <v>0</v>
      </c>
    </row>
    <row r="55" spans="1:15" s="149" customFormat="1" ht="11.25" customHeight="1">
      <c r="A55" s="319">
        <v>55</v>
      </c>
      <c r="B55" s="131"/>
      <c r="C55" s="320" t="s">
        <v>165</v>
      </c>
      <c r="D55" s="322"/>
      <c r="E55" s="764">
        <v>0</v>
      </c>
      <c r="F55" s="764">
        <v>0</v>
      </c>
      <c r="G55" s="765">
        <v>0</v>
      </c>
      <c r="H55" s="766"/>
      <c r="I55" s="767">
        <v>0</v>
      </c>
      <c r="J55" s="764">
        <v>0</v>
      </c>
      <c r="K55" s="765">
        <v>0</v>
      </c>
      <c r="L55" s="131"/>
      <c r="M55" s="790">
        <v>0</v>
      </c>
      <c r="N55" s="791">
        <v>0</v>
      </c>
      <c r="O55" s="792">
        <v>0</v>
      </c>
    </row>
    <row r="56" spans="1:15" s="149" customFormat="1" ht="11.25" customHeight="1">
      <c r="A56" s="448">
        <v>84</v>
      </c>
      <c r="B56" s="131"/>
      <c r="C56" s="320" t="s">
        <v>116</v>
      </c>
      <c r="D56" s="322"/>
      <c r="E56" s="764">
        <v>0</v>
      </c>
      <c r="F56" s="764">
        <v>0</v>
      </c>
      <c r="G56" s="765">
        <v>0</v>
      </c>
      <c r="H56" s="766"/>
      <c r="I56" s="767">
        <v>0</v>
      </c>
      <c r="J56" s="764">
        <v>0</v>
      </c>
      <c r="K56" s="765">
        <v>0</v>
      </c>
      <c r="L56" s="131"/>
      <c r="M56" s="790">
        <v>0</v>
      </c>
      <c r="N56" s="791">
        <v>0</v>
      </c>
      <c r="O56" s="792">
        <v>0</v>
      </c>
    </row>
    <row r="57" spans="1:15" s="117" customFormat="1" ht="11.25" customHeight="1">
      <c r="A57" s="459"/>
      <c r="C57" s="943" t="s">
        <v>493</v>
      </c>
      <c r="D57" s="944"/>
      <c r="E57" s="955">
        <v>31060</v>
      </c>
      <c r="F57" s="955">
        <v>20607</v>
      </c>
      <c r="G57" s="956">
        <v>10453</v>
      </c>
      <c r="H57" s="768"/>
      <c r="I57" s="957">
        <v>23111594.62</v>
      </c>
      <c r="J57" s="955">
        <v>18222109.26</v>
      </c>
      <c r="K57" s="956">
        <v>4889485.36</v>
      </c>
      <c r="M57" s="958">
        <v>744.0951262073406</v>
      </c>
      <c r="N57" s="959">
        <v>884.2679312854856</v>
      </c>
      <c r="O57" s="960">
        <v>467.7590509901464</v>
      </c>
    </row>
    <row r="58" spans="1:15" s="117" customFormat="1" ht="6" customHeight="1">
      <c r="A58" s="45"/>
      <c r="C58" s="457"/>
      <c r="D58" s="457"/>
      <c r="E58" s="769"/>
      <c r="F58" s="769"/>
      <c r="G58" s="769"/>
      <c r="H58" s="768"/>
      <c r="I58" s="769"/>
      <c r="J58" s="769"/>
      <c r="K58" s="769"/>
      <c r="M58" s="793"/>
      <c r="N58" s="793"/>
      <c r="O58" s="793"/>
    </row>
    <row r="59" spans="1:15" s="59" customFormat="1" ht="11.25" customHeight="1">
      <c r="A59" s="455"/>
      <c r="B59" s="131"/>
      <c r="C59" s="452" t="s">
        <v>144</v>
      </c>
      <c r="D59" s="325"/>
      <c r="E59" s="770"/>
      <c r="F59" s="771"/>
      <c r="G59" s="772"/>
      <c r="H59" s="766"/>
      <c r="I59" s="770"/>
      <c r="J59" s="771"/>
      <c r="K59" s="772"/>
      <c r="L59" s="131"/>
      <c r="M59" s="794"/>
      <c r="N59" s="795"/>
      <c r="O59" s="796"/>
    </row>
    <row r="60" spans="1:15" s="59" customFormat="1" ht="11.25" customHeight="1">
      <c r="A60" s="319">
        <v>13</v>
      </c>
      <c r="B60" s="131"/>
      <c r="C60" s="320" t="s">
        <v>174</v>
      </c>
      <c r="D60" s="131"/>
      <c r="E60" s="767">
        <v>0</v>
      </c>
      <c r="F60" s="764">
        <v>0</v>
      </c>
      <c r="G60" s="765">
        <v>0</v>
      </c>
      <c r="H60" s="766"/>
      <c r="I60" s="767">
        <v>0</v>
      </c>
      <c r="J60" s="764">
        <v>0</v>
      </c>
      <c r="K60" s="765">
        <v>0</v>
      </c>
      <c r="L60" s="131"/>
      <c r="M60" s="790">
        <v>0</v>
      </c>
      <c r="N60" s="791">
        <v>0</v>
      </c>
      <c r="O60" s="792">
        <v>0</v>
      </c>
    </row>
    <row r="61" spans="1:15" s="59" customFormat="1" ht="11.25" customHeight="1">
      <c r="A61" s="319">
        <v>25</v>
      </c>
      <c r="B61" s="131"/>
      <c r="C61" s="320" t="s">
        <v>578</v>
      </c>
      <c r="D61" s="134"/>
      <c r="E61" s="767">
        <v>1399</v>
      </c>
      <c r="F61" s="764">
        <v>1295</v>
      </c>
      <c r="G61" s="765">
        <v>104</v>
      </c>
      <c r="H61" s="766"/>
      <c r="I61" s="767">
        <v>827297.9</v>
      </c>
      <c r="J61" s="764">
        <v>776798.92</v>
      </c>
      <c r="K61" s="765">
        <v>50498.98</v>
      </c>
      <c r="L61" s="131"/>
      <c r="M61" s="790">
        <v>591.3494639027878</v>
      </c>
      <c r="N61" s="791">
        <v>599.8447258687258</v>
      </c>
      <c r="O61" s="792">
        <v>485.5671153846154</v>
      </c>
    </row>
    <row r="62" spans="1:15" s="59" customFormat="1" ht="11.25" customHeight="1">
      <c r="A62" s="319">
        <v>31</v>
      </c>
      <c r="B62" s="131"/>
      <c r="C62" s="320" t="s">
        <v>579</v>
      </c>
      <c r="D62" s="131"/>
      <c r="E62" s="767">
        <v>146635</v>
      </c>
      <c r="F62" s="764">
        <v>130316</v>
      </c>
      <c r="G62" s="765">
        <v>16319</v>
      </c>
      <c r="H62" s="766"/>
      <c r="I62" s="767">
        <v>115578569.51</v>
      </c>
      <c r="J62" s="764">
        <v>107989457.97</v>
      </c>
      <c r="K62" s="765">
        <v>7589111.54</v>
      </c>
      <c r="L62" s="131"/>
      <c r="M62" s="790">
        <v>788.2058820199816</v>
      </c>
      <c r="N62" s="791">
        <v>828.6738233985083</v>
      </c>
      <c r="O62" s="792">
        <v>465.04758502359215</v>
      </c>
    </row>
    <row r="63" spans="1:15" s="59" customFormat="1" ht="11.25" customHeight="1">
      <c r="A63" s="319">
        <v>36</v>
      </c>
      <c r="B63" s="131"/>
      <c r="C63" s="320" t="s">
        <v>115</v>
      </c>
      <c r="D63" s="134"/>
      <c r="E63" s="767">
        <v>387</v>
      </c>
      <c r="F63" s="764">
        <v>304</v>
      </c>
      <c r="G63" s="765">
        <v>83</v>
      </c>
      <c r="H63" s="766"/>
      <c r="I63" s="767">
        <v>179722.73</v>
      </c>
      <c r="J63" s="764">
        <v>159863.06</v>
      </c>
      <c r="K63" s="765">
        <v>19859.67</v>
      </c>
      <c r="L63" s="131"/>
      <c r="M63" s="790">
        <v>464.39981912144697</v>
      </c>
      <c r="N63" s="791">
        <v>525.8653289473684</v>
      </c>
      <c r="O63" s="792">
        <v>239.27313253012045</v>
      </c>
    </row>
    <row r="64" spans="1:15" s="59" customFormat="1" ht="11.25" customHeight="1">
      <c r="A64" s="319">
        <v>50</v>
      </c>
      <c r="B64" s="131"/>
      <c r="C64" s="320" t="s">
        <v>175</v>
      </c>
      <c r="D64" s="134"/>
      <c r="E64" s="767">
        <v>0</v>
      </c>
      <c r="F64" s="764">
        <v>0</v>
      </c>
      <c r="G64" s="765">
        <v>0</v>
      </c>
      <c r="H64" s="766"/>
      <c r="I64" s="767">
        <v>0</v>
      </c>
      <c r="J64" s="764">
        <v>0</v>
      </c>
      <c r="K64" s="765">
        <v>0</v>
      </c>
      <c r="L64" s="131"/>
      <c r="M64" s="790">
        <v>0</v>
      </c>
      <c r="N64" s="791">
        <v>0</v>
      </c>
      <c r="O64" s="792">
        <v>0</v>
      </c>
    </row>
    <row r="65" spans="1:15" s="59" customFormat="1" ht="11.25" customHeight="1">
      <c r="A65" s="453"/>
      <c r="B65" s="131"/>
      <c r="C65" s="948" t="s">
        <v>494</v>
      </c>
      <c r="D65" s="961"/>
      <c r="E65" s="962">
        <v>148421</v>
      </c>
      <c r="F65" s="963">
        <v>131915</v>
      </c>
      <c r="G65" s="964">
        <v>16506</v>
      </c>
      <c r="H65" s="1054"/>
      <c r="I65" s="962">
        <v>116585590.14000002</v>
      </c>
      <c r="J65" s="963">
        <v>108926119.95</v>
      </c>
      <c r="K65" s="964">
        <v>7659470.19</v>
      </c>
      <c r="L65" s="134"/>
      <c r="M65" s="958">
        <v>785.5060277184497</v>
      </c>
      <c r="N65" s="959">
        <v>825.7295982261305</v>
      </c>
      <c r="O65" s="960">
        <v>464.0415721555798</v>
      </c>
    </row>
    <row r="66" spans="5:15" ht="6" customHeight="1">
      <c r="E66" s="759"/>
      <c r="F66" s="759"/>
      <c r="G66" s="759"/>
      <c r="H66" s="759"/>
      <c r="I66" s="759"/>
      <c r="J66" s="759"/>
      <c r="K66" s="759"/>
      <c r="M66" s="782"/>
      <c r="N66" s="782"/>
      <c r="O66" s="782"/>
    </row>
    <row r="67" spans="1:15" s="59" customFormat="1" ht="11.25" customHeight="1">
      <c r="A67" s="455"/>
      <c r="B67" s="131"/>
      <c r="C67" s="454" t="s">
        <v>241</v>
      </c>
      <c r="D67" s="325"/>
      <c r="E67" s="771"/>
      <c r="F67" s="771"/>
      <c r="G67" s="772"/>
      <c r="H67" s="766"/>
      <c r="I67" s="770"/>
      <c r="J67" s="771"/>
      <c r="K67" s="772"/>
      <c r="L67" s="131"/>
      <c r="M67" s="794"/>
      <c r="N67" s="795"/>
      <c r="O67" s="796"/>
    </row>
    <row r="68" spans="1:15" s="59" customFormat="1" ht="11.25" customHeight="1">
      <c r="A68" s="319" t="s">
        <v>46</v>
      </c>
      <c r="B68" s="131"/>
      <c r="C68" s="320" t="s">
        <v>170</v>
      </c>
      <c r="D68" s="322"/>
      <c r="E68" s="764">
        <v>0</v>
      </c>
      <c r="F68" s="764">
        <v>0</v>
      </c>
      <c r="G68" s="765">
        <v>0</v>
      </c>
      <c r="H68" s="766"/>
      <c r="I68" s="767">
        <v>0</v>
      </c>
      <c r="J68" s="764">
        <v>0</v>
      </c>
      <c r="K68" s="765">
        <v>0</v>
      </c>
      <c r="L68" s="131"/>
      <c r="M68" s="790">
        <v>0</v>
      </c>
      <c r="N68" s="791">
        <v>0</v>
      </c>
      <c r="O68" s="792">
        <v>0</v>
      </c>
    </row>
    <row r="69" spans="1:15" s="59" customFormat="1" ht="11.25" customHeight="1">
      <c r="A69" s="319" t="s">
        <v>89</v>
      </c>
      <c r="B69" s="131"/>
      <c r="C69" s="320" t="s">
        <v>171</v>
      </c>
      <c r="D69" s="323"/>
      <c r="E69" s="764">
        <v>0</v>
      </c>
      <c r="F69" s="764">
        <v>0</v>
      </c>
      <c r="G69" s="765">
        <v>0</v>
      </c>
      <c r="H69" s="766"/>
      <c r="I69" s="767">
        <v>0</v>
      </c>
      <c r="J69" s="764">
        <v>0</v>
      </c>
      <c r="K69" s="765">
        <v>0</v>
      </c>
      <c r="L69" s="131"/>
      <c r="M69" s="790">
        <v>0</v>
      </c>
      <c r="N69" s="791">
        <v>0</v>
      </c>
      <c r="O69" s="792">
        <v>0</v>
      </c>
    </row>
    <row r="70" spans="1:15" s="59" customFormat="1" ht="11.25" customHeight="1">
      <c r="A70" s="319">
        <v>10</v>
      </c>
      <c r="B70" s="149"/>
      <c r="C70" s="320" t="s">
        <v>172</v>
      </c>
      <c r="D70" s="322"/>
      <c r="E70" s="764">
        <v>0</v>
      </c>
      <c r="F70" s="764">
        <v>0</v>
      </c>
      <c r="G70" s="765">
        <v>0</v>
      </c>
      <c r="H70" s="766"/>
      <c r="I70" s="767">
        <v>0</v>
      </c>
      <c r="J70" s="764">
        <v>0</v>
      </c>
      <c r="K70" s="765">
        <v>0</v>
      </c>
      <c r="L70" s="131"/>
      <c r="M70" s="790">
        <v>0</v>
      </c>
      <c r="N70" s="791">
        <v>0</v>
      </c>
      <c r="O70" s="792">
        <v>0</v>
      </c>
    </row>
    <row r="71" spans="1:15" s="59" customFormat="1" ht="11.25" customHeight="1">
      <c r="A71" s="319">
        <v>91</v>
      </c>
      <c r="B71" s="131"/>
      <c r="C71" s="320" t="s">
        <v>119</v>
      </c>
      <c r="D71" s="323"/>
      <c r="E71" s="764">
        <v>26864</v>
      </c>
      <c r="F71" s="764">
        <v>24724</v>
      </c>
      <c r="G71" s="765">
        <v>2140</v>
      </c>
      <c r="H71" s="766"/>
      <c r="I71" s="767">
        <v>22133514.14</v>
      </c>
      <c r="J71" s="764">
        <v>21138414.14</v>
      </c>
      <c r="K71" s="765">
        <v>995100</v>
      </c>
      <c r="L71" s="131"/>
      <c r="M71" s="790">
        <v>823.9098473793925</v>
      </c>
      <c r="N71" s="791">
        <v>854.9754950655234</v>
      </c>
      <c r="O71" s="792">
        <v>465</v>
      </c>
    </row>
    <row r="72" spans="1:15" s="59" customFormat="1" ht="11.25" customHeight="1">
      <c r="A72" s="319">
        <v>92</v>
      </c>
      <c r="B72" s="131"/>
      <c r="C72" s="320" t="s">
        <v>120</v>
      </c>
      <c r="D72" s="322"/>
      <c r="E72" s="764">
        <v>839</v>
      </c>
      <c r="F72" s="764">
        <v>780</v>
      </c>
      <c r="G72" s="765">
        <v>59</v>
      </c>
      <c r="H72" s="766"/>
      <c r="I72" s="767">
        <v>870601.15</v>
      </c>
      <c r="J72" s="764">
        <v>843042</v>
      </c>
      <c r="K72" s="765">
        <v>27559.15</v>
      </c>
      <c r="L72" s="131"/>
      <c r="M72" s="790">
        <v>1037.6652562574493</v>
      </c>
      <c r="N72" s="791">
        <v>1080.823076923077</v>
      </c>
      <c r="O72" s="792">
        <v>467.1042372881356</v>
      </c>
    </row>
    <row r="73" spans="1:15" s="59" customFormat="1" ht="11.25" customHeight="1">
      <c r="A73" s="319">
        <v>93</v>
      </c>
      <c r="B73" s="131"/>
      <c r="C73" s="320" t="s">
        <v>121</v>
      </c>
      <c r="D73" s="322"/>
      <c r="E73" s="764">
        <v>85</v>
      </c>
      <c r="F73" s="764">
        <v>77</v>
      </c>
      <c r="G73" s="765">
        <v>8</v>
      </c>
      <c r="H73" s="766"/>
      <c r="I73" s="767">
        <v>93385.33</v>
      </c>
      <c r="J73" s="764">
        <v>89118.03</v>
      </c>
      <c r="K73" s="765">
        <v>4267.3</v>
      </c>
      <c r="L73" s="131"/>
      <c r="M73" s="790">
        <v>1098.6509411764705</v>
      </c>
      <c r="N73" s="791">
        <v>1157.377012987013</v>
      </c>
      <c r="O73" s="792">
        <v>533.4125</v>
      </c>
    </row>
    <row r="74" spans="1:15" s="59" customFormat="1" ht="11.25" customHeight="1">
      <c r="A74" s="319">
        <v>94</v>
      </c>
      <c r="B74" s="131"/>
      <c r="C74" s="320" t="s">
        <v>122</v>
      </c>
      <c r="D74" s="322"/>
      <c r="E74" s="764">
        <v>1014</v>
      </c>
      <c r="F74" s="764">
        <v>957</v>
      </c>
      <c r="G74" s="765">
        <v>57</v>
      </c>
      <c r="H74" s="766"/>
      <c r="I74" s="767">
        <v>731621.53</v>
      </c>
      <c r="J74" s="764">
        <v>718551.31</v>
      </c>
      <c r="K74" s="765">
        <v>13070.22</v>
      </c>
      <c r="L74" s="131"/>
      <c r="M74" s="790">
        <v>721.5202465483235</v>
      </c>
      <c r="N74" s="791">
        <v>750.837314524556</v>
      </c>
      <c r="O74" s="792">
        <v>229.30210526315787</v>
      </c>
    </row>
    <row r="75" spans="1:15" s="59" customFormat="1" ht="11.25" customHeight="1">
      <c r="A75" s="319">
        <v>95</v>
      </c>
      <c r="B75" s="131"/>
      <c r="C75" s="320" t="s">
        <v>173</v>
      </c>
      <c r="D75" s="322"/>
      <c r="E75" s="764">
        <v>17</v>
      </c>
      <c r="F75" s="764">
        <v>17</v>
      </c>
      <c r="G75" s="765">
        <v>0</v>
      </c>
      <c r="H75" s="766"/>
      <c r="I75" s="767">
        <v>4390.02</v>
      </c>
      <c r="J75" s="764">
        <v>4390.02</v>
      </c>
      <c r="K75" s="765">
        <v>0</v>
      </c>
      <c r="L75" s="131"/>
      <c r="M75" s="790">
        <v>258.2364705882353</v>
      </c>
      <c r="N75" s="791">
        <v>258.2364705882353</v>
      </c>
      <c r="O75" s="792">
        <v>0</v>
      </c>
    </row>
    <row r="76" spans="1:15" s="59" customFormat="1" ht="11.25" customHeight="1">
      <c r="A76" s="445"/>
      <c r="C76" s="948" t="s">
        <v>495</v>
      </c>
      <c r="D76" s="965"/>
      <c r="E76" s="951">
        <v>28819</v>
      </c>
      <c r="F76" s="951">
        <v>26555</v>
      </c>
      <c r="G76" s="952">
        <v>2264</v>
      </c>
      <c r="H76" s="1055"/>
      <c r="I76" s="950">
        <v>23833512.169999998</v>
      </c>
      <c r="J76" s="951">
        <v>22793515.5</v>
      </c>
      <c r="K76" s="952">
        <v>1039996.67</v>
      </c>
      <c r="L76" s="150"/>
      <c r="M76" s="958">
        <v>827.0069110656164</v>
      </c>
      <c r="N76" s="959">
        <v>858.351176802862</v>
      </c>
      <c r="O76" s="960">
        <v>459.3624867491166</v>
      </c>
    </row>
    <row r="77" spans="1:15" ht="6" customHeight="1">
      <c r="A77" s="88"/>
      <c r="E77" s="759"/>
      <c r="F77" s="759"/>
      <c r="G77" s="759"/>
      <c r="H77" s="759"/>
      <c r="I77" s="759"/>
      <c r="J77" s="759"/>
      <c r="K77" s="759"/>
      <c r="M77" s="782"/>
      <c r="N77" s="782"/>
      <c r="O77" s="782"/>
    </row>
    <row r="78" spans="1:15" s="59" customFormat="1" ht="11.25" customHeight="1">
      <c r="A78" s="455"/>
      <c r="B78" s="131"/>
      <c r="C78" s="454" t="s">
        <v>145</v>
      </c>
      <c r="D78" s="325"/>
      <c r="E78" s="770"/>
      <c r="F78" s="771"/>
      <c r="G78" s="772"/>
      <c r="H78" s="766"/>
      <c r="I78" s="770"/>
      <c r="J78" s="771"/>
      <c r="K78" s="772"/>
      <c r="L78" s="131"/>
      <c r="M78" s="794"/>
      <c r="N78" s="795"/>
      <c r="O78" s="796"/>
    </row>
    <row r="79" spans="1:15" s="59" customFormat="1" ht="11.25" customHeight="1">
      <c r="A79" s="319">
        <v>47</v>
      </c>
      <c r="B79" s="131"/>
      <c r="C79" s="320" t="s">
        <v>176</v>
      </c>
      <c r="D79" s="322"/>
      <c r="E79" s="767">
        <v>0</v>
      </c>
      <c r="F79" s="764">
        <v>0</v>
      </c>
      <c r="G79" s="765">
        <v>0</v>
      </c>
      <c r="H79" s="766"/>
      <c r="I79" s="767">
        <v>0</v>
      </c>
      <c r="J79" s="764">
        <v>0</v>
      </c>
      <c r="K79" s="765">
        <v>0</v>
      </c>
      <c r="L79" s="131"/>
      <c r="M79" s="790">
        <v>0</v>
      </c>
      <c r="N79" s="791">
        <v>0</v>
      </c>
      <c r="O79" s="792">
        <v>0</v>
      </c>
    </row>
    <row r="80" spans="1:15" s="59" customFormat="1" ht="11.25" customHeight="1">
      <c r="A80" s="319">
        <v>48</v>
      </c>
      <c r="B80" s="131"/>
      <c r="C80" s="320" t="s">
        <v>177</v>
      </c>
      <c r="D80" s="322"/>
      <c r="E80" s="767">
        <v>0</v>
      </c>
      <c r="F80" s="764">
        <v>0</v>
      </c>
      <c r="G80" s="765">
        <v>0</v>
      </c>
      <c r="H80" s="766"/>
      <c r="I80" s="767">
        <v>0</v>
      </c>
      <c r="J80" s="764">
        <v>0</v>
      </c>
      <c r="K80" s="765">
        <v>0</v>
      </c>
      <c r="L80" s="131"/>
      <c r="M80" s="790">
        <v>0</v>
      </c>
      <c r="N80" s="791">
        <v>0</v>
      </c>
      <c r="O80" s="792">
        <v>0</v>
      </c>
    </row>
    <row r="81" spans="1:15" s="59" customFormat="1" ht="11.25" customHeight="1">
      <c r="A81" s="319">
        <v>79</v>
      </c>
      <c r="B81" s="131"/>
      <c r="C81" s="320" t="s">
        <v>156</v>
      </c>
      <c r="D81" s="322"/>
      <c r="E81" s="767">
        <v>0</v>
      </c>
      <c r="F81" s="764">
        <v>0</v>
      </c>
      <c r="G81" s="765">
        <v>0</v>
      </c>
      <c r="H81" s="766"/>
      <c r="I81" s="767">
        <v>0</v>
      </c>
      <c r="J81" s="764">
        <v>0</v>
      </c>
      <c r="K81" s="765">
        <v>0</v>
      </c>
      <c r="L81" s="131"/>
      <c r="M81" s="790">
        <v>0</v>
      </c>
      <c r="N81" s="791">
        <v>0</v>
      </c>
      <c r="O81" s="792">
        <v>0</v>
      </c>
    </row>
    <row r="82" spans="1:15" s="59" customFormat="1" ht="11.25" customHeight="1">
      <c r="A82" s="319">
        <v>80</v>
      </c>
      <c r="B82" s="131"/>
      <c r="C82" s="320" t="s">
        <v>238</v>
      </c>
      <c r="D82" s="322"/>
      <c r="E82" s="767">
        <v>46221</v>
      </c>
      <c r="F82" s="764">
        <v>17015</v>
      </c>
      <c r="G82" s="765">
        <v>29206</v>
      </c>
      <c r="H82" s="766"/>
      <c r="I82" s="767">
        <v>23877097.37</v>
      </c>
      <c r="J82" s="764">
        <v>10292820.39</v>
      </c>
      <c r="K82" s="765">
        <v>13584276.98</v>
      </c>
      <c r="L82" s="131"/>
      <c r="M82" s="790">
        <v>516.5854778131153</v>
      </c>
      <c r="N82" s="791">
        <v>604.9262644725243</v>
      </c>
      <c r="O82" s="792">
        <v>465.1193925905636</v>
      </c>
    </row>
    <row r="83" spans="1:15" s="59" customFormat="1" ht="11.25" customHeight="1">
      <c r="A83" s="453"/>
      <c r="B83" s="131"/>
      <c r="C83" s="966" t="s">
        <v>497</v>
      </c>
      <c r="D83" s="967"/>
      <c r="E83" s="962">
        <v>46221</v>
      </c>
      <c r="F83" s="963">
        <v>17015</v>
      </c>
      <c r="G83" s="964">
        <v>29206</v>
      </c>
      <c r="H83" s="766"/>
      <c r="I83" s="962">
        <v>23877097.37</v>
      </c>
      <c r="J83" s="963">
        <v>10292820.39</v>
      </c>
      <c r="K83" s="964">
        <v>13584276.98</v>
      </c>
      <c r="L83" s="131"/>
      <c r="M83" s="958">
        <v>516.5854778131153</v>
      </c>
      <c r="N83" s="959">
        <v>604.9262644725243</v>
      </c>
      <c r="O83" s="960">
        <v>465.1193925905636</v>
      </c>
    </row>
    <row r="84" spans="1:15" ht="6" customHeight="1">
      <c r="A84" s="14"/>
      <c r="C84" s="94"/>
      <c r="D84" s="94"/>
      <c r="E84" s="753"/>
      <c r="F84" s="753"/>
      <c r="G84" s="753"/>
      <c r="H84" s="759"/>
      <c r="I84" s="759"/>
      <c r="J84" s="759"/>
      <c r="K84" s="759"/>
      <c r="M84" s="782"/>
      <c r="N84" s="782"/>
      <c r="O84" s="782"/>
    </row>
    <row r="85" spans="1:15" ht="11.25" customHeight="1">
      <c r="A85" s="9"/>
      <c r="C85" s="968" t="s">
        <v>496</v>
      </c>
      <c r="D85" s="969"/>
      <c r="E85" s="970">
        <v>340372</v>
      </c>
      <c r="F85" s="970">
        <v>250022</v>
      </c>
      <c r="G85" s="970">
        <v>90350</v>
      </c>
      <c r="H85" s="753"/>
      <c r="I85" s="970">
        <v>253012785.2</v>
      </c>
      <c r="J85" s="970">
        <v>210949546.27999997</v>
      </c>
      <c r="K85" s="970">
        <v>42063238.92</v>
      </c>
      <c r="L85" s="94"/>
      <c r="M85" s="971">
        <v>743.341947046173</v>
      </c>
      <c r="N85" s="971">
        <v>843.7239374135075</v>
      </c>
      <c r="O85" s="971">
        <v>465.558814831212</v>
      </c>
    </row>
    <row r="86" spans="1:15" ht="30" customHeight="1">
      <c r="A86" s="14" t="s">
        <v>234</v>
      </c>
      <c r="E86" s="543"/>
      <c r="M86" s="782"/>
      <c r="N86" s="782"/>
      <c r="O86" s="782"/>
    </row>
    <row r="87" spans="13:15" ht="3.75" customHeight="1">
      <c r="M87" s="782"/>
      <c r="N87" s="782"/>
      <c r="O87" s="782"/>
    </row>
    <row r="88" spans="1:15" s="18" customFormat="1" ht="16.5" customHeight="1">
      <c r="A88" s="64" t="str">
        <f>A1</f>
        <v>Boletim Estatístico da Previdência Social - Vol. 14 Nº 11</v>
      </c>
      <c r="M88" s="788"/>
      <c r="N88" s="788"/>
      <c r="O88" s="714" t="str">
        <f>O1</f>
        <v>Novembro/2009</v>
      </c>
    </row>
    <row r="89" spans="13:15" ht="9" customHeight="1">
      <c r="M89" s="782"/>
      <c r="N89" s="782"/>
      <c r="O89" s="782"/>
    </row>
    <row r="90" spans="1:15" ht="13.5" customHeight="1">
      <c r="A90" s="107"/>
      <c r="B90" s="107"/>
      <c r="C90" s="1127" t="s">
        <v>242</v>
      </c>
      <c r="D90" s="1129"/>
      <c r="E90" s="31"/>
      <c r="F90" s="1"/>
      <c r="G90" s="1"/>
      <c r="H90" s="82"/>
      <c r="I90" s="65"/>
      <c r="J90" s="65"/>
      <c r="K90" s="65"/>
      <c r="L90" s="65"/>
      <c r="M90" s="797"/>
      <c r="N90" s="797"/>
      <c r="O90" s="789" t="s">
        <v>143</v>
      </c>
    </row>
    <row r="91" spans="1:15" ht="6" customHeight="1">
      <c r="A91" s="88"/>
      <c r="M91" s="782"/>
      <c r="N91" s="782"/>
      <c r="O91" s="782"/>
    </row>
    <row r="92" spans="1:15" s="59" customFormat="1" ht="13.5" customHeight="1">
      <c r="A92" s="1208" t="s">
        <v>218</v>
      </c>
      <c r="B92" s="579"/>
      <c r="C92" s="1211" t="s">
        <v>219</v>
      </c>
      <c r="D92" s="1219"/>
      <c r="E92" s="1206" t="s">
        <v>108</v>
      </c>
      <c r="F92" s="1166"/>
      <c r="G92" s="1167"/>
      <c r="H92" s="573"/>
      <c r="I92" s="1165" t="s">
        <v>109</v>
      </c>
      <c r="J92" s="1166"/>
      <c r="K92" s="1167"/>
      <c r="L92" s="573"/>
      <c r="M92" s="1195" t="s">
        <v>146</v>
      </c>
      <c r="N92" s="1196"/>
      <c r="O92" s="1197"/>
    </row>
    <row r="93" spans="1:15" s="59" customFormat="1" ht="13.5" customHeight="1">
      <c r="A93" s="1209"/>
      <c r="B93" s="579"/>
      <c r="C93" s="1213"/>
      <c r="D93" s="1220"/>
      <c r="E93" s="1217" t="s">
        <v>129</v>
      </c>
      <c r="F93" s="1191" t="s">
        <v>37</v>
      </c>
      <c r="G93" s="1192"/>
      <c r="H93" s="578"/>
      <c r="I93" s="1147" t="s">
        <v>129</v>
      </c>
      <c r="J93" s="1191" t="s">
        <v>37</v>
      </c>
      <c r="K93" s="1192"/>
      <c r="L93" s="578"/>
      <c r="M93" s="1202" t="s">
        <v>129</v>
      </c>
      <c r="N93" s="1193" t="s">
        <v>37</v>
      </c>
      <c r="O93" s="1194"/>
    </row>
    <row r="94" spans="1:15" s="59" customFormat="1" ht="13.5" customHeight="1">
      <c r="A94" s="1210"/>
      <c r="B94" s="579"/>
      <c r="C94" s="1215"/>
      <c r="D94" s="1221"/>
      <c r="E94" s="1218"/>
      <c r="F94" s="907" t="s">
        <v>38</v>
      </c>
      <c r="G94" s="932" t="s">
        <v>39</v>
      </c>
      <c r="H94" s="578"/>
      <c r="I94" s="1148"/>
      <c r="J94" s="907" t="s">
        <v>38</v>
      </c>
      <c r="K94" s="922" t="s">
        <v>39</v>
      </c>
      <c r="L94" s="578"/>
      <c r="M94" s="1203"/>
      <c r="N94" s="953" t="s">
        <v>38</v>
      </c>
      <c r="O94" s="954" t="s">
        <v>39</v>
      </c>
    </row>
    <row r="95" spans="1:15" s="59" customFormat="1" ht="13.5" customHeight="1">
      <c r="A95" s="319">
        <v>11</v>
      </c>
      <c r="B95" s="131"/>
      <c r="C95" s="451" t="s">
        <v>166</v>
      </c>
      <c r="D95" s="325"/>
      <c r="E95" s="764">
        <v>0</v>
      </c>
      <c r="F95" s="764">
        <v>0</v>
      </c>
      <c r="G95" s="765">
        <v>0</v>
      </c>
      <c r="H95" s="766"/>
      <c r="I95" s="767">
        <v>0</v>
      </c>
      <c r="J95" s="764">
        <v>0</v>
      </c>
      <c r="K95" s="765">
        <v>0</v>
      </c>
      <c r="L95" s="131"/>
      <c r="M95" s="790">
        <v>0</v>
      </c>
      <c r="N95" s="791">
        <v>0</v>
      </c>
      <c r="O95" s="792">
        <v>0</v>
      </c>
    </row>
    <row r="96" spans="1:15" s="59" customFormat="1" ht="13.5" customHeight="1">
      <c r="A96" s="319">
        <v>12</v>
      </c>
      <c r="B96" s="131"/>
      <c r="C96" s="387" t="s">
        <v>167</v>
      </c>
      <c r="D96" s="322"/>
      <c r="E96" s="764">
        <v>0</v>
      </c>
      <c r="F96" s="764">
        <v>0</v>
      </c>
      <c r="G96" s="765">
        <v>0</v>
      </c>
      <c r="H96" s="766"/>
      <c r="I96" s="767">
        <v>0</v>
      </c>
      <c r="J96" s="764">
        <v>0</v>
      </c>
      <c r="K96" s="765">
        <v>0</v>
      </c>
      <c r="L96" s="131"/>
      <c r="M96" s="790">
        <v>0</v>
      </c>
      <c r="N96" s="791">
        <v>0</v>
      </c>
      <c r="O96" s="792">
        <v>0</v>
      </c>
    </row>
    <row r="97" spans="1:15" s="59" customFormat="1" ht="13.5" customHeight="1">
      <c r="A97" s="319">
        <v>30</v>
      </c>
      <c r="B97" s="131"/>
      <c r="C97" s="387" t="s">
        <v>168</v>
      </c>
      <c r="D97" s="322"/>
      <c r="E97" s="764">
        <v>0</v>
      </c>
      <c r="F97" s="764">
        <v>0</v>
      </c>
      <c r="G97" s="765">
        <v>0</v>
      </c>
      <c r="H97" s="766"/>
      <c r="I97" s="767">
        <v>0</v>
      </c>
      <c r="J97" s="764">
        <v>0</v>
      </c>
      <c r="K97" s="765">
        <v>0</v>
      </c>
      <c r="L97" s="131"/>
      <c r="M97" s="790">
        <v>0</v>
      </c>
      <c r="N97" s="791">
        <v>0</v>
      </c>
      <c r="O97" s="792">
        <v>0</v>
      </c>
    </row>
    <row r="98" spans="1:15" s="59" customFormat="1" ht="13.5" customHeight="1">
      <c r="A98" s="319">
        <v>40</v>
      </c>
      <c r="B98" s="149"/>
      <c r="C98" s="387" t="s">
        <v>169</v>
      </c>
      <c r="D98" s="322"/>
      <c r="E98" s="764">
        <v>0</v>
      </c>
      <c r="F98" s="764">
        <v>0</v>
      </c>
      <c r="G98" s="765">
        <v>0</v>
      </c>
      <c r="H98" s="766"/>
      <c r="I98" s="767">
        <v>0</v>
      </c>
      <c r="J98" s="764">
        <v>0</v>
      </c>
      <c r="K98" s="765">
        <v>0</v>
      </c>
      <c r="L98" s="131"/>
      <c r="M98" s="790">
        <v>0</v>
      </c>
      <c r="N98" s="791">
        <v>0</v>
      </c>
      <c r="O98" s="792">
        <v>0</v>
      </c>
    </row>
    <row r="99" spans="1:15" s="59" customFormat="1" ht="13.5" customHeight="1">
      <c r="A99" s="319">
        <v>85</v>
      </c>
      <c r="B99" s="131"/>
      <c r="C99" s="387" t="s">
        <v>117</v>
      </c>
      <c r="D99" s="322"/>
      <c r="E99" s="764">
        <v>11</v>
      </c>
      <c r="F99" s="764">
        <v>11</v>
      </c>
      <c r="G99" s="765">
        <v>0</v>
      </c>
      <c r="H99" s="766"/>
      <c r="I99" s="767">
        <v>10230</v>
      </c>
      <c r="J99" s="764">
        <v>10230</v>
      </c>
      <c r="K99" s="765">
        <v>0</v>
      </c>
      <c r="L99" s="131"/>
      <c r="M99" s="790">
        <v>930</v>
      </c>
      <c r="N99" s="791">
        <v>930</v>
      </c>
      <c r="O99" s="792">
        <v>0</v>
      </c>
    </row>
    <row r="100" spans="1:15" s="59" customFormat="1" ht="13.5" customHeight="1">
      <c r="A100" s="319">
        <v>86</v>
      </c>
      <c r="B100" s="131"/>
      <c r="C100" s="387" t="s">
        <v>118</v>
      </c>
      <c r="D100" s="322"/>
      <c r="E100" s="764">
        <v>42</v>
      </c>
      <c r="F100" s="764">
        <v>42</v>
      </c>
      <c r="G100" s="765">
        <v>0</v>
      </c>
      <c r="H100" s="766"/>
      <c r="I100" s="767">
        <v>39013.5</v>
      </c>
      <c r="J100" s="764">
        <v>39013.5</v>
      </c>
      <c r="K100" s="765">
        <v>0</v>
      </c>
      <c r="L100" s="131"/>
      <c r="M100" s="790">
        <v>928.8928571428571</v>
      </c>
      <c r="N100" s="791">
        <v>928.8928571428571</v>
      </c>
      <c r="O100" s="792">
        <v>0</v>
      </c>
    </row>
    <row r="101" spans="1:15" s="59" customFormat="1" ht="13.5" customHeight="1">
      <c r="A101" s="319">
        <v>87</v>
      </c>
      <c r="B101" s="131"/>
      <c r="C101" s="387" t="s">
        <v>498</v>
      </c>
      <c r="D101" s="322"/>
      <c r="E101" s="764">
        <v>21770</v>
      </c>
      <c r="F101" s="764">
        <v>21770</v>
      </c>
      <c r="G101" s="765">
        <v>0</v>
      </c>
      <c r="H101" s="766"/>
      <c r="I101" s="767">
        <v>10123050</v>
      </c>
      <c r="J101" s="764">
        <v>10123050</v>
      </c>
      <c r="K101" s="765">
        <v>0</v>
      </c>
      <c r="L101" s="131"/>
      <c r="M101" s="790">
        <v>465</v>
      </c>
      <c r="N101" s="791">
        <v>465</v>
      </c>
      <c r="O101" s="792">
        <v>0</v>
      </c>
    </row>
    <row r="102" spans="1:15" s="59" customFormat="1" ht="13.5" customHeight="1">
      <c r="A102" s="319">
        <v>88</v>
      </c>
      <c r="B102" s="149"/>
      <c r="C102" s="387" t="s">
        <v>499</v>
      </c>
      <c r="D102" s="322"/>
      <c r="E102" s="764">
        <v>14837</v>
      </c>
      <c r="F102" s="764">
        <v>14837</v>
      </c>
      <c r="G102" s="765">
        <v>0</v>
      </c>
      <c r="H102" s="766"/>
      <c r="I102" s="767">
        <v>6899205</v>
      </c>
      <c r="J102" s="764">
        <v>6899205</v>
      </c>
      <c r="K102" s="765">
        <v>0</v>
      </c>
      <c r="L102" s="131"/>
      <c r="M102" s="790">
        <v>465</v>
      </c>
      <c r="N102" s="791">
        <v>465</v>
      </c>
      <c r="O102" s="792">
        <v>0</v>
      </c>
    </row>
    <row r="103" spans="1:15" s="59" customFormat="1" ht="13.5" customHeight="1">
      <c r="A103" s="445"/>
      <c r="C103" s="968" t="s">
        <v>501</v>
      </c>
      <c r="D103" s="969"/>
      <c r="E103" s="970">
        <v>36660</v>
      </c>
      <c r="F103" s="970">
        <v>36660</v>
      </c>
      <c r="G103" s="972">
        <v>0</v>
      </c>
      <c r="H103" s="753"/>
      <c r="I103" s="970">
        <v>17071498.5</v>
      </c>
      <c r="J103" s="970">
        <v>17071498.5</v>
      </c>
      <c r="K103" s="972">
        <v>0</v>
      </c>
      <c r="L103" s="94"/>
      <c r="M103" s="971">
        <v>465.67099018003273</v>
      </c>
      <c r="N103" s="971">
        <v>465.67099018003273</v>
      </c>
      <c r="O103" s="971">
        <v>0</v>
      </c>
    </row>
    <row r="104" spans="1:15" ht="12.75" customHeight="1">
      <c r="A104" s="14" t="s">
        <v>234</v>
      </c>
      <c r="E104" s="759"/>
      <c r="F104" s="759"/>
      <c r="G104" s="759"/>
      <c r="H104" s="759"/>
      <c r="I104" s="759"/>
      <c r="J104" s="759"/>
      <c r="K104" s="759"/>
      <c r="M104" s="782"/>
      <c r="N104" s="782"/>
      <c r="O104" s="782"/>
    </row>
    <row r="105" spans="5:15" ht="10.5" customHeight="1">
      <c r="E105" s="759"/>
      <c r="F105" s="759"/>
      <c r="G105" s="759"/>
      <c r="H105" s="759"/>
      <c r="I105" s="759"/>
      <c r="J105" s="759"/>
      <c r="K105" s="759"/>
      <c r="M105" s="782"/>
      <c r="N105" s="782"/>
      <c r="O105" s="782"/>
    </row>
    <row r="106" spans="1:15" ht="13.5" customHeight="1">
      <c r="A106" s="107"/>
      <c r="B106" s="107"/>
      <c r="C106" s="1127" t="s">
        <v>500</v>
      </c>
      <c r="D106" s="1129"/>
      <c r="E106" s="773"/>
      <c r="F106" s="774"/>
      <c r="G106" s="774"/>
      <c r="H106" s="775"/>
      <c r="I106" s="776"/>
      <c r="J106" s="776"/>
      <c r="K106" s="776"/>
      <c r="L106" s="65"/>
      <c r="M106" s="797"/>
      <c r="N106" s="797"/>
      <c r="O106" s="782"/>
    </row>
    <row r="107" spans="1:15" ht="6" customHeight="1">
      <c r="A107" s="88"/>
      <c r="E107" s="759"/>
      <c r="F107" s="759"/>
      <c r="G107" s="759"/>
      <c r="H107" s="759"/>
      <c r="I107" s="759"/>
      <c r="J107" s="759"/>
      <c r="K107" s="759"/>
      <c r="M107" s="782"/>
      <c r="N107" s="782"/>
      <c r="O107" s="782"/>
    </row>
    <row r="108" spans="1:15" s="59" customFormat="1" ht="13.5" customHeight="1">
      <c r="A108" s="1208" t="s">
        <v>218</v>
      </c>
      <c r="B108" s="579"/>
      <c r="C108" s="1211" t="s">
        <v>219</v>
      </c>
      <c r="D108" s="1219"/>
      <c r="E108" s="1201" t="s">
        <v>108</v>
      </c>
      <c r="F108" s="1199"/>
      <c r="G108" s="1200"/>
      <c r="H108" s="777"/>
      <c r="I108" s="1198" t="s">
        <v>109</v>
      </c>
      <c r="J108" s="1199"/>
      <c r="K108" s="1200"/>
      <c r="L108" s="573"/>
      <c r="M108" s="1195" t="s">
        <v>146</v>
      </c>
      <c r="N108" s="1196"/>
      <c r="O108" s="1197"/>
    </row>
    <row r="109" spans="1:15" s="59" customFormat="1" ht="13.5" customHeight="1">
      <c r="A109" s="1209"/>
      <c r="B109" s="579"/>
      <c r="C109" s="1213"/>
      <c r="D109" s="1220"/>
      <c r="E109" s="1222" t="s">
        <v>129</v>
      </c>
      <c r="F109" s="1204" t="s">
        <v>37</v>
      </c>
      <c r="G109" s="1205"/>
      <c r="H109" s="778"/>
      <c r="I109" s="1224" t="s">
        <v>129</v>
      </c>
      <c r="J109" s="1204" t="s">
        <v>37</v>
      </c>
      <c r="K109" s="1205"/>
      <c r="L109" s="578"/>
      <c r="M109" s="1202" t="s">
        <v>129</v>
      </c>
      <c r="N109" s="1193" t="s">
        <v>37</v>
      </c>
      <c r="O109" s="1194"/>
    </row>
    <row r="110" spans="1:15" s="59" customFormat="1" ht="13.5" customHeight="1">
      <c r="A110" s="1210"/>
      <c r="B110" s="579"/>
      <c r="C110" s="1215"/>
      <c r="D110" s="1221"/>
      <c r="E110" s="1223"/>
      <c r="F110" s="974" t="s">
        <v>38</v>
      </c>
      <c r="G110" s="975" t="s">
        <v>39</v>
      </c>
      <c r="H110" s="778"/>
      <c r="I110" s="1225"/>
      <c r="J110" s="974" t="s">
        <v>38</v>
      </c>
      <c r="K110" s="976" t="s">
        <v>39</v>
      </c>
      <c r="L110" s="578"/>
      <c r="M110" s="1203"/>
      <c r="N110" s="953" t="s">
        <v>38</v>
      </c>
      <c r="O110" s="954" t="s">
        <v>39</v>
      </c>
    </row>
    <row r="111" spans="1:15" s="59" customFormat="1" ht="13.5" customHeight="1">
      <c r="A111" s="319">
        <v>22</v>
      </c>
      <c r="B111" s="131"/>
      <c r="C111" s="451" t="s">
        <v>503</v>
      </c>
      <c r="D111" s="325"/>
      <c r="E111" s="764">
        <v>2</v>
      </c>
      <c r="F111" s="764">
        <v>2</v>
      </c>
      <c r="G111" s="765">
        <v>0</v>
      </c>
      <c r="H111" s="766"/>
      <c r="I111" s="767">
        <v>883.03</v>
      </c>
      <c r="J111" s="764">
        <v>883.03</v>
      </c>
      <c r="K111" s="765">
        <v>0</v>
      </c>
      <c r="L111" s="131"/>
      <c r="M111" s="790">
        <v>441.515</v>
      </c>
      <c r="N111" s="791">
        <v>441.515</v>
      </c>
      <c r="O111" s="792">
        <v>0</v>
      </c>
    </row>
    <row r="112" spans="1:15" s="59" customFormat="1" ht="13.5" customHeight="1">
      <c r="A112" s="319">
        <v>26</v>
      </c>
      <c r="B112" s="131"/>
      <c r="C112" s="387" t="s">
        <v>504</v>
      </c>
      <c r="D112" s="322"/>
      <c r="E112" s="764">
        <v>0</v>
      </c>
      <c r="F112" s="764">
        <v>0</v>
      </c>
      <c r="G112" s="765">
        <v>0</v>
      </c>
      <c r="H112" s="766"/>
      <c r="I112" s="767">
        <v>0</v>
      </c>
      <c r="J112" s="764">
        <v>0</v>
      </c>
      <c r="K112" s="765">
        <v>0</v>
      </c>
      <c r="L112" s="131"/>
      <c r="M112" s="790">
        <v>0</v>
      </c>
      <c r="N112" s="791">
        <v>0</v>
      </c>
      <c r="O112" s="792">
        <v>0</v>
      </c>
    </row>
    <row r="113" spans="1:15" s="59" customFormat="1" ht="13.5" customHeight="1">
      <c r="A113" s="319">
        <v>37</v>
      </c>
      <c r="B113" s="131"/>
      <c r="C113" s="387" t="s">
        <v>505</v>
      </c>
      <c r="D113" s="322"/>
      <c r="E113" s="764">
        <v>0</v>
      </c>
      <c r="F113" s="764">
        <v>0</v>
      </c>
      <c r="G113" s="765">
        <v>0</v>
      </c>
      <c r="H113" s="766"/>
      <c r="I113" s="767">
        <v>0</v>
      </c>
      <c r="J113" s="764">
        <v>0</v>
      </c>
      <c r="K113" s="765">
        <v>0</v>
      </c>
      <c r="L113" s="131"/>
      <c r="M113" s="790">
        <v>0</v>
      </c>
      <c r="N113" s="791">
        <v>0</v>
      </c>
      <c r="O113" s="792">
        <v>0</v>
      </c>
    </row>
    <row r="114" spans="1:15" s="59" customFormat="1" ht="13.5" customHeight="1">
      <c r="A114" s="319">
        <v>38</v>
      </c>
      <c r="B114" s="149"/>
      <c r="C114" s="387" t="s">
        <v>506</v>
      </c>
      <c r="D114" s="322"/>
      <c r="E114" s="764">
        <v>0</v>
      </c>
      <c r="F114" s="764">
        <v>0</v>
      </c>
      <c r="G114" s="765">
        <v>0</v>
      </c>
      <c r="H114" s="766"/>
      <c r="I114" s="767">
        <v>0</v>
      </c>
      <c r="J114" s="764">
        <v>0</v>
      </c>
      <c r="K114" s="765">
        <v>0</v>
      </c>
      <c r="L114" s="131"/>
      <c r="M114" s="790">
        <v>0</v>
      </c>
      <c r="N114" s="791">
        <v>0</v>
      </c>
      <c r="O114" s="792">
        <v>0</v>
      </c>
    </row>
    <row r="115" spans="1:15" s="59" customFormat="1" ht="13.5" customHeight="1">
      <c r="A115" s="319">
        <v>54</v>
      </c>
      <c r="B115" s="149"/>
      <c r="C115" s="387" t="s">
        <v>518</v>
      </c>
      <c r="D115" s="322"/>
      <c r="E115" s="764">
        <v>0</v>
      </c>
      <c r="F115" s="764">
        <v>0</v>
      </c>
      <c r="G115" s="765">
        <v>0</v>
      </c>
      <c r="H115" s="766"/>
      <c r="I115" s="767">
        <v>0</v>
      </c>
      <c r="J115" s="764">
        <v>0</v>
      </c>
      <c r="K115" s="765">
        <v>0</v>
      </c>
      <c r="L115" s="131"/>
      <c r="M115" s="790">
        <v>0</v>
      </c>
      <c r="N115" s="791">
        <v>0</v>
      </c>
      <c r="O115" s="792">
        <v>0</v>
      </c>
    </row>
    <row r="116" spans="1:15" s="59" customFormat="1" ht="13.5" customHeight="1">
      <c r="A116" s="319">
        <v>56</v>
      </c>
      <c r="B116" s="149"/>
      <c r="C116" s="387" t="s">
        <v>507</v>
      </c>
      <c r="D116" s="322"/>
      <c r="E116" s="764">
        <v>8</v>
      </c>
      <c r="F116" s="764">
        <v>8</v>
      </c>
      <c r="G116" s="765">
        <v>0</v>
      </c>
      <c r="H116" s="766"/>
      <c r="I116" s="767">
        <v>5187.51</v>
      </c>
      <c r="J116" s="764">
        <v>5187.51</v>
      </c>
      <c r="K116" s="765">
        <v>0</v>
      </c>
      <c r="L116" s="131"/>
      <c r="M116" s="790">
        <v>648.43875</v>
      </c>
      <c r="N116" s="791">
        <v>648.43875</v>
      </c>
      <c r="O116" s="792">
        <v>0</v>
      </c>
    </row>
    <row r="117" spans="1:15" s="59" customFormat="1" ht="13.5" customHeight="1">
      <c r="A117" s="319">
        <v>58</v>
      </c>
      <c r="B117" s="149"/>
      <c r="C117" s="387" t="s">
        <v>508</v>
      </c>
      <c r="D117" s="322"/>
      <c r="E117" s="764">
        <v>0</v>
      </c>
      <c r="F117" s="764">
        <v>0</v>
      </c>
      <c r="G117" s="765">
        <v>0</v>
      </c>
      <c r="H117" s="766"/>
      <c r="I117" s="767">
        <v>0</v>
      </c>
      <c r="J117" s="764">
        <v>0</v>
      </c>
      <c r="K117" s="765">
        <v>0</v>
      </c>
      <c r="L117" s="131"/>
      <c r="M117" s="790">
        <v>0</v>
      </c>
      <c r="N117" s="791">
        <v>0</v>
      </c>
      <c r="O117" s="792">
        <v>0</v>
      </c>
    </row>
    <row r="118" spans="1:15" s="59" customFormat="1" ht="13.5" customHeight="1">
      <c r="A118" s="319">
        <v>59</v>
      </c>
      <c r="B118" s="131"/>
      <c r="C118" s="387" t="s">
        <v>509</v>
      </c>
      <c r="D118" s="322"/>
      <c r="E118" s="764">
        <v>5</v>
      </c>
      <c r="F118" s="764">
        <v>5</v>
      </c>
      <c r="G118" s="765">
        <v>0</v>
      </c>
      <c r="H118" s="766"/>
      <c r="I118" s="767">
        <v>39264.13</v>
      </c>
      <c r="J118" s="764">
        <v>39264.13</v>
      </c>
      <c r="K118" s="765">
        <v>0</v>
      </c>
      <c r="L118" s="131"/>
      <c r="M118" s="790">
        <v>7852.825999999999</v>
      </c>
      <c r="N118" s="791">
        <v>7852.825999999999</v>
      </c>
      <c r="O118" s="792">
        <v>0</v>
      </c>
    </row>
    <row r="119" spans="1:15" s="59" customFormat="1" ht="13.5" customHeight="1">
      <c r="A119" s="319">
        <v>60</v>
      </c>
      <c r="B119" s="131"/>
      <c r="C119" s="387" t="s">
        <v>522</v>
      </c>
      <c r="D119" s="322"/>
      <c r="E119" s="764">
        <v>0</v>
      </c>
      <c r="F119" s="764">
        <v>0</v>
      </c>
      <c r="G119" s="765">
        <v>0</v>
      </c>
      <c r="H119" s="766"/>
      <c r="I119" s="767">
        <v>0</v>
      </c>
      <c r="J119" s="764">
        <v>0</v>
      </c>
      <c r="K119" s="765">
        <v>0</v>
      </c>
      <c r="L119" s="131"/>
      <c r="M119" s="790">
        <v>0</v>
      </c>
      <c r="N119" s="791">
        <v>0</v>
      </c>
      <c r="O119" s="792">
        <v>0</v>
      </c>
    </row>
    <row r="120" spans="1:15" s="59" customFormat="1" ht="13.5" customHeight="1">
      <c r="A120" s="319">
        <v>76</v>
      </c>
      <c r="B120" s="131"/>
      <c r="C120" s="387" t="s">
        <v>510</v>
      </c>
      <c r="D120" s="322"/>
      <c r="E120" s="764">
        <v>0</v>
      </c>
      <c r="F120" s="764">
        <v>0</v>
      </c>
      <c r="G120" s="765">
        <v>0</v>
      </c>
      <c r="H120" s="766"/>
      <c r="I120" s="767">
        <v>0</v>
      </c>
      <c r="J120" s="764">
        <v>0</v>
      </c>
      <c r="K120" s="765">
        <v>0</v>
      </c>
      <c r="L120" s="131"/>
      <c r="M120" s="790">
        <v>0</v>
      </c>
      <c r="N120" s="791">
        <v>0</v>
      </c>
      <c r="O120" s="792">
        <v>0</v>
      </c>
    </row>
    <row r="121" spans="1:15" s="59" customFormat="1" ht="13.5" customHeight="1">
      <c r="A121" s="319">
        <v>89</v>
      </c>
      <c r="B121" s="131"/>
      <c r="C121" s="387" t="s">
        <v>511</v>
      </c>
      <c r="D121" s="322"/>
      <c r="E121" s="764">
        <v>0</v>
      </c>
      <c r="F121" s="764">
        <v>0</v>
      </c>
      <c r="G121" s="765">
        <v>0</v>
      </c>
      <c r="H121" s="766"/>
      <c r="I121" s="767">
        <v>0</v>
      </c>
      <c r="J121" s="764">
        <v>0</v>
      </c>
      <c r="K121" s="765">
        <v>0</v>
      </c>
      <c r="L121" s="131"/>
      <c r="M121" s="790">
        <v>0</v>
      </c>
      <c r="N121" s="791">
        <v>0</v>
      </c>
      <c r="O121" s="792">
        <v>0</v>
      </c>
    </row>
    <row r="122" spans="1:15" s="59" customFormat="1" ht="13.5" customHeight="1">
      <c r="A122" s="623">
        <v>96</v>
      </c>
      <c r="B122" s="131"/>
      <c r="C122" s="851" t="s">
        <v>639</v>
      </c>
      <c r="D122" s="624"/>
      <c r="E122" s="764">
        <v>218</v>
      </c>
      <c r="F122" s="764">
        <v>218</v>
      </c>
      <c r="G122" s="765">
        <v>0</v>
      </c>
      <c r="H122" s="766"/>
      <c r="I122" s="767">
        <v>200001.92</v>
      </c>
      <c r="J122" s="764">
        <v>200001.92</v>
      </c>
      <c r="K122" s="765">
        <v>0</v>
      </c>
      <c r="L122" s="131"/>
      <c r="M122" s="790">
        <v>917.44</v>
      </c>
      <c r="N122" s="791">
        <v>917.44</v>
      </c>
      <c r="O122" s="792">
        <v>0</v>
      </c>
    </row>
    <row r="123" spans="1:15" s="59" customFormat="1" ht="13.5" customHeight="1">
      <c r="A123" s="445"/>
      <c r="C123" s="968" t="s">
        <v>502</v>
      </c>
      <c r="D123" s="973"/>
      <c r="E123" s="970">
        <v>233</v>
      </c>
      <c r="F123" s="970">
        <v>233</v>
      </c>
      <c r="G123" s="972">
        <v>0</v>
      </c>
      <c r="H123" s="753"/>
      <c r="I123" s="970">
        <v>245336.59</v>
      </c>
      <c r="J123" s="970">
        <v>245336.59</v>
      </c>
      <c r="K123" s="972">
        <v>0</v>
      </c>
      <c r="L123" s="94"/>
      <c r="M123" s="971">
        <v>1052.946738197425</v>
      </c>
      <c r="N123" s="971">
        <v>1052.946738197425</v>
      </c>
      <c r="O123" s="971">
        <v>0</v>
      </c>
    </row>
    <row r="124" ht="12.75" customHeight="1">
      <c r="A124" s="14" t="s">
        <v>234</v>
      </c>
    </row>
    <row r="125" ht="12.75" customHeight="1">
      <c r="A125" s="9" t="s">
        <v>135</v>
      </c>
    </row>
    <row r="126" spans="1:6" ht="27.75" customHeight="1">
      <c r="A126" s="67"/>
      <c r="B126" s="67"/>
      <c r="C126" s="67"/>
      <c r="F126" s="543"/>
    </row>
    <row r="127" spans="1:20" ht="11.25" customHeight="1">
      <c r="A127" s="64" t="str">
        <f>A1</f>
        <v>Boletim Estatístico da Previdência Social - Vol. 14 Nº 11</v>
      </c>
      <c r="B127" s="117"/>
      <c r="C127" s="117"/>
      <c r="D127" s="117"/>
      <c r="E127" s="117"/>
      <c r="F127" s="117"/>
      <c r="G127" s="117"/>
      <c r="H127" s="117"/>
      <c r="I127" s="117"/>
      <c r="J127" s="117"/>
      <c r="K127" s="65"/>
      <c r="L127" s="117"/>
      <c r="M127" s="117"/>
      <c r="N127" s="117"/>
      <c r="O127" s="165" t="str">
        <f>O1</f>
        <v>Novembro/2009</v>
      </c>
      <c r="P127" s="117"/>
      <c r="Q127" s="386"/>
      <c r="R127" s="74"/>
      <c r="S127" s="65"/>
      <c r="T127" s="65"/>
    </row>
    <row r="128" spans="1:21" ht="11.25" customHeight="1">
      <c r="A128" s="117"/>
      <c r="B128" s="117"/>
      <c r="C128" s="117"/>
      <c r="D128" s="117"/>
      <c r="E128" s="117"/>
      <c r="F128" s="117"/>
      <c r="G128" s="117"/>
      <c r="H128" s="117"/>
      <c r="I128" s="117"/>
      <c r="J128" s="117"/>
      <c r="K128" s="117"/>
      <c r="L128" s="117"/>
      <c r="M128" s="117"/>
      <c r="N128" s="6"/>
      <c r="O128" s="117"/>
      <c r="P128" s="117"/>
      <c r="Q128" s="65"/>
      <c r="R128" s="65"/>
      <c r="S128" s="11"/>
      <c r="T128" s="65"/>
      <c r="U128" s="65"/>
    </row>
    <row r="129" spans="1:21" ht="11.25" customHeight="1">
      <c r="A129" s="94"/>
      <c r="B129" s="94"/>
      <c r="C129" s="94"/>
      <c r="D129" s="94"/>
      <c r="E129" s="94"/>
      <c r="F129" s="94"/>
      <c r="G129" s="94"/>
      <c r="H129" s="94"/>
      <c r="I129" s="94"/>
      <c r="J129" s="94"/>
      <c r="K129" s="94"/>
      <c r="L129" s="94"/>
      <c r="M129" s="94"/>
      <c r="N129" s="94"/>
      <c r="O129" s="94"/>
      <c r="S129" s="107"/>
      <c r="T129" s="65"/>
      <c r="U129" s="65"/>
    </row>
    <row r="130" spans="1:21" ht="11.25" customHeight="1">
      <c r="A130" s="94"/>
      <c r="B130" s="94"/>
      <c r="C130" s="94"/>
      <c r="D130" s="94"/>
      <c r="E130" s="94"/>
      <c r="F130" s="94"/>
      <c r="G130" s="94"/>
      <c r="H130" s="94"/>
      <c r="I130" s="94"/>
      <c r="J130" s="94"/>
      <c r="K130" s="94"/>
      <c r="L130" s="94"/>
      <c r="M130" s="94"/>
      <c r="N130" s="94"/>
      <c r="O130" s="94"/>
      <c r="Q130" s="87" t="s">
        <v>148</v>
      </c>
      <c r="R130" s="176"/>
      <c r="S130" s="87"/>
      <c r="T130" s="80"/>
      <c r="U130" s="65"/>
    </row>
    <row r="131" spans="1:21" ht="11.25" customHeight="1">
      <c r="A131" s="94"/>
      <c r="B131" s="94"/>
      <c r="C131" s="94"/>
      <c r="D131" s="94"/>
      <c r="E131" s="94"/>
      <c r="F131" s="94"/>
      <c r="G131" s="94"/>
      <c r="H131" s="94"/>
      <c r="I131" s="94"/>
      <c r="J131" s="94"/>
      <c r="K131" s="94"/>
      <c r="L131" s="94"/>
      <c r="M131" s="94"/>
      <c r="N131" s="94"/>
      <c r="O131" s="94"/>
      <c r="Q131" s="60"/>
      <c r="R131" s="43" t="s">
        <v>35</v>
      </c>
      <c r="S131" s="60"/>
      <c r="T131" s="61" t="s">
        <v>36</v>
      </c>
      <c r="U131" s="65"/>
    </row>
    <row r="132" spans="1:21" ht="11.25" customHeight="1">
      <c r="A132" s="94"/>
      <c r="B132" s="94"/>
      <c r="C132" s="94"/>
      <c r="D132" s="94"/>
      <c r="E132" s="94"/>
      <c r="F132" s="94"/>
      <c r="G132" s="94"/>
      <c r="H132" s="94"/>
      <c r="I132" s="94"/>
      <c r="J132" s="94"/>
      <c r="K132" s="94"/>
      <c r="L132" s="94"/>
      <c r="M132" s="94"/>
      <c r="N132" s="94"/>
      <c r="O132" s="94"/>
      <c r="Q132" s="60" t="s">
        <v>150</v>
      </c>
      <c r="R132" s="95">
        <f>'03'!$H$26/100</f>
        <v>0.9321628092577812</v>
      </c>
      <c r="S132" s="60" t="s">
        <v>150</v>
      </c>
      <c r="T132" s="96">
        <f>'03'!$P$26/100</f>
        <v>0.9286719465484468</v>
      </c>
      <c r="U132" s="65"/>
    </row>
    <row r="133" spans="1:21" ht="11.25" customHeight="1">
      <c r="A133" s="94"/>
      <c r="B133" s="94"/>
      <c r="C133" s="94"/>
      <c r="D133" s="94"/>
      <c r="E133" s="94"/>
      <c r="F133" s="94"/>
      <c r="G133" s="94"/>
      <c r="H133" s="94"/>
      <c r="I133" s="94"/>
      <c r="J133" s="94"/>
      <c r="K133" s="94"/>
      <c r="L133" s="94"/>
      <c r="M133" s="94"/>
      <c r="N133" s="94"/>
      <c r="O133" s="94"/>
      <c r="Q133" s="60" t="s">
        <v>191</v>
      </c>
      <c r="R133" s="95">
        <f>'03'!$H$27/100</f>
        <v>0.03518512092716611</v>
      </c>
      <c r="S133" s="60" t="s">
        <v>191</v>
      </c>
      <c r="T133" s="96">
        <f>'03'!$P$24/100</f>
        <v>0.03652844548424774</v>
      </c>
      <c r="U133" s="65"/>
    </row>
    <row r="134" spans="1:21" ht="11.25" customHeight="1">
      <c r="A134" s="94"/>
      <c r="B134" s="94"/>
      <c r="C134" s="94"/>
      <c r="D134" s="94"/>
      <c r="E134" s="94"/>
      <c r="F134" s="94"/>
      <c r="G134" s="94"/>
      <c r="H134" s="94"/>
      <c r="I134" s="94"/>
      <c r="J134" s="94"/>
      <c r="K134" s="94"/>
      <c r="L134" s="94"/>
      <c r="M134" s="94"/>
      <c r="N134" s="94"/>
      <c r="O134" s="94"/>
      <c r="Q134" s="978" t="s">
        <v>709</v>
      </c>
      <c r="R134" s="95">
        <f>'03'!$H$24/100</f>
        <v>0.029112738124154203</v>
      </c>
      <c r="S134" s="978" t="s">
        <v>709</v>
      </c>
      <c r="T134" s="96">
        <f>'03'!$P$27/100</f>
        <v>0.03069717651269691</v>
      </c>
      <c r="U134" s="65"/>
    </row>
    <row r="135" spans="1:21" ht="11.25" customHeight="1">
      <c r="A135" s="94"/>
      <c r="B135" s="94"/>
      <c r="C135" s="94"/>
      <c r="D135" s="94"/>
      <c r="E135" s="94"/>
      <c r="F135" s="94"/>
      <c r="G135" s="94"/>
      <c r="H135" s="94"/>
      <c r="I135" s="94"/>
      <c r="J135" s="94"/>
      <c r="K135" s="94"/>
      <c r="L135" s="94"/>
      <c r="M135" s="94"/>
      <c r="N135" s="94"/>
      <c r="O135" s="94"/>
      <c r="Q135" s="60" t="s">
        <v>190</v>
      </c>
      <c r="R135" s="95">
        <f>'03'!$H$25/100</f>
        <v>0.002949443075748638</v>
      </c>
      <c r="S135" s="60" t="s">
        <v>190</v>
      </c>
      <c r="T135" s="96">
        <f>'03'!$P$25/100</f>
        <v>0.003918236193386012</v>
      </c>
      <c r="U135" s="65"/>
    </row>
    <row r="136" spans="1:21" ht="11.25" customHeight="1">
      <c r="A136" s="94"/>
      <c r="B136" s="94"/>
      <c r="C136" s="94"/>
      <c r="D136" s="94"/>
      <c r="E136" s="94"/>
      <c r="F136" s="94"/>
      <c r="G136" s="94"/>
      <c r="H136" s="94"/>
      <c r="I136" s="94"/>
      <c r="J136" s="94"/>
      <c r="K136" s="94"/>
      <c r="L136" s="94"/>
      <c r="M136" s="94"/>
      <c r="N136" s="94"/>
      <c r="O136" s="94"/>
      <c r="Q136" s="62" t="s">
        <v>192</v>
      </c>
      <c r="R136" s="97">
        <f>'03'!$H$28/100</f>
        <v>0.0005898886151497276</v>
      </c>
      <c r="S136" s="62" t="s">
        <v>192</v>
      </c>
      <c r="T136" s="98">
        <f>'03'!$P$28/100</f>
        <v>0.00018419526122238325</v>
      </c>
      <c r="U136" s="65"/>
    </row>
    <row r="137" spans="1:21" ht="11.25" customHeight="1">
      <c r="A137" s="94"/>
      <c r="B137" s="94"/>
      <c r="C137" s="94"/>
      <c r="D137" s="94"/>
      <c r="E137" s="94"/>
      <c r="F137" s="94"/>
      <c r="G137" s="94"/>
      <c r="H137" s="94"/>
      <c r="I137" s="94"/>
      <c r="J137" s="94"/>
      <c r="K137" s="94"/>
      <c r="L137" s="94"/>
      <c r="M137" s="94"/>
      <c r="N137" s="94"/>
      <c r="O137" s="94"/>
      <c r="Q137" s="18"/>
      <c r="R137" s="99">
        <f>SUM(R132:R136)</f>
        <v>0.9999999999999998</v>
      </c>
      <c r="S137" s="18"/>
      <c r="T137" s="99">
        <f>SUM(T132:T136)</f>
        <v>0.9999999999999998</v>
      </c>
      <c r="U137" s="65"/>
    </row>
    <row r="138" spans="1:21" ht="11.25" customHeight="1">
      <c r="A138" s="94"/>
      <c r="B138" s="94"/>
      <c r="C138" s="94"/>
      <c r="D138" s="94"/>
      <c r="E138" s="94"/>
      <c r="F138" s="94"/>
      <c r="G138" s="94"/>
      <c r="H138" s="94"/>
      <c r="I138" s="94"/>
      <c r="J138" s="94"/>
      <c r="K138" s="94"/>
      <c r="L138" s="94"/>
      <c r="M138" s="94"/>
      <c r="N138" s="94"/>
      <c r="O138" s="94"/>
      <c r="Q138" s="107"/>
      <c r="R138" s="107"/>
      <c r="S138" s="196"/>
      <c r="T138" s="107"/>
      <c r="U138" s="65"/>
    </row>
    <row r="139" spans="1:21" ht="11.25" customHeight="1">
      <c r="A139" s="94"/>
      <c r="B139" s="94"/>
      <c r="C139" s="94"/>
      <c r="D139" s="94"/>
      <c r="E139" s="94"/>
      <c r="F139" s="94"/>
      <c r="G139" s="94"/>
      <c r="H139" s="94"/>
      <c r="I139" s="94"/>
      <c r="J139" s="94"/>
      <c r="K139" s="94"/>
      <c r="L139" s="94"/>
      <c r="M139" s="94"/>
      <c r="N139" s="94"/>
      <c r="O139" s="94"/>
      <c r="Q139" s="107"/>
      <c r="R139" s="107"/>
      <c r="S139" s="67"/>
      <c r="T139" s="107"/>
      <c r="U139" s="65"/>
    </row>
    <row r="140" spans="1:21" ht="11.25" customHeight="1">
      <c r="A140" s="94"/>
      <c r="B140" s="94"/>
      <c r="C140" s="94"/>
      <c r="D140" s="94"/>
      <c r="E140" s="94"/>
      <c r="F140" s="94"/>
      <c r="G140" s="94"/>
      <c r="H140" s="94"/>
      <c r="I140" s="94"/>
      <c r="J140" s="94"/>
      <c r="K140" s="94"/>
      <c r="L140" s="94"/>
      <c r="M140" s="94"/>
      <c r="N140" s="94"/>
      <c r="O140" s="94"/>
      <c r="Q140" s="107"/>
      <c r="R140" s="107"/>
      <c r="S140" s="67"/>
      <c r="T140" s="107"/>
      <c r="U140" s="65"/>
    </row>
    <row r="141" spans="1:21" ht="11.25" customHeight="1">
      <c r="A141" s="94"/>
      <c r="B141" s="94"/>
      <c r="C141" s="94"/>
      <c r="D141" s="94"/>
      <c r="E141" s="94"/>
      <c r="F141" s="94"/>
      <c r="G141" s="94"/>
      <c r="H141" s="94"/>
      <c r="I141" s="94"/>
      <c r="J141" s="94"/>
      <c r="K141" s="94"/>
      <c r="L141" s="94"/>
      <c r="M141" s="94"/>
      <c r="N141" s="94"/>
      <c r="O141" s="94"/>
      <c r="Q141" s="107"/>
      <c r="R141" s="497">
        <f>SUM(R144:R150)</f>
        <v>0.9999999999999999</v>
      </c>
      <c r="S141" s="67"/>
      <c r="T141" s="107"/>
      <c r="U141" s="65"/>
    </row>
    <row r="142" spans="1:21" ht="11.25" customHeight="1">
      <c r="A142" s="94"/>
      <c r="B142" s="94"/>
      <c r="C142" s="94"/>
      <c r="D142" s="94"/>
      <c r="E142" s="94"/>
      <c r="F142" s="94"/>
      <c r="G142" s="94"/>
      <c r="H142" s="94"/>
      <c r="I142" s="94"/>
      <c r="J142" s="94"/>
      <c r="K142" s="94"/>
      <c r="L142" s="94"/>
      <c r="M142" s="94"/>
      <c r="N142" s="94"/>
      <c r="O142" s="94"/>
      <c r="Q142" s="53" t="s">
        <v>147</v>
      </c>
      <c r="R142" s="80"/>
      <c r="T142" s="107"/>
      <c r="U142" s="65"/>
    </row>
    <row r="143" spans="1:21" ht="11.25" customHeight="1">
      <c r="A143" s="94"/>
      <c r="B143" s="94"/>
      <c r="C143" s="94"/>
      <c r="D143" s="94"/>
      <c r="E143" s="94"/>
      <c r="F143" s="94"/>
      <c r="G143" s="94"/>
      <c r="H143" s="94"/>
      <c r="I143" s="94"/>
      <c r="J143" s="94"/>
      <c r="K143" s="94"/>
      <c r="L143" s="94"/>
      <c r="M143" s="94"/>
      <c r="N143" s="94"/>
      <c r="O143" s="94"/>
      <c r="Q143" s="81"/>
      <c r="R143" s="83" t="s">
        <v>35</v>
      </c>
      <c r="T143" s="107"/>
      <c r="U143" s="65"/>
    </row>
    <row r="144" spans="1:21" ht="11.25" customHeight="1">
      <c r="A144" s="94"/>
      <c r="B144" s="94"/>
      <c r="C144" s="94"/>
      <c r="D144" s="94"/>
      <c r="E144" s="94"/>
      <c r="F144" s="94"/>
      <c r="G144" s="94"/>
      <c r="H144" s="94"/>
      <c r="I144" s="94"/>
      <c r="J144" s="94"/>
      <c r="K144" s="94"/>
      <c r="L144" s="94"/>
      <c r="M144" s="94"/>
      <c r="N144" s="94"/>
      <c r="O144" s="94"/>
      <c r="Q144" s="84" t="s">
        <v>150</v>
      </c>
      <c r="R144" s="41">
        <f>'03'!$H$18/100</f>
        <v>0.47065828286038003</v>
      </c>
      <c r="S144" s="86">
        <f>SUM(R144:R149)</f>
        <v>0.9999999999999999</v>
      </c>
      <c r="T144" s="107"/>
      <c r="U144" s="65"/>
    </row>
    <row r="145" spans="1:21" ht="11.25" customHeight="1">
      <c r="A145" s="94"/>
      <c r="B145" s="94"/>
      <c r="C145" s="94"/>
      <c r="D145" s="94"/>
      <c r="E145" s="94"/>
      <c r="F145" s="94"/>
      <c r="G145" s="94"/>
      <c r="H145" s="94"/>
      <c r="I145" s="94"/>
      <c r="J145" s="94"/>
      <c r="K145" s="94"/>
      <c r="L145" s="94"/>
      <c r="M145" s="94"/>
      <c r="N145" s="94"/>
      <c r="O145" s="94"/>
      <c r="Q145" s="977" t="s">
        <v>709</v>
      </c>
      <c r="R145" s="41">
        <f>'03'!$H$12/100</f>
        <v>0.27555825172603055</v>
      </c>
      <c r="T145" s="107"/>
      <c r="U145" s="65"/>
    </row>
    <row r="146" spans="1:21" ht="11.25" customHeight="1">
      <c r="A146" s="94"/>
      <c r="B146" s="94"/>
      <c r="C146" s="94"/>
      <c r="D146" s="94"/>
      <c r="E146" s="94"/>
      <c r="F146" s="94"/>
      <c r="G146" s="94"/>
      <c r="H146" s="94"/>
      <c r="I146" s="94"/>
      <c r="J146" s="94"/>
      <c r="K146" s="94"/>
      <c r="L146" s="94"/>
      <c r="M146" s="94"/>
      <c r="N146" s="94"/>
      <c r="O146" s="94"/>
      <c r="Q146" s="84" t="s">
        <v>189</v>
      </c>
      <c r="R146" s="41">
        <f>'03'!$H$21/100</f>
        <v>0.14835678038728564</v>
      </c>
      <c r="T146" s="107"/>
      <c r="U146" s="65"/>
    </row>
    <row r="147" spans="1:21" ht="11.25" customHeight="1">
      <c r="A147" s="94"/>
      <c r="B147" s="94"/>
      <c r="C147" s="94"/>
      <c r="D147" s="94"/>
      <c r="E147" s="94"/>
      <c r="F147" s="94"/>
      <c r="G147" s="94"/>
      <c r="H147" s="94"/>
      <c r="I147" s="94"/>
      <c r="J147" s="94"/>
      <c r="K147" s="94"/>
      <c r="L147" s="94"/>
      <c r="M147" s="94"/>
      <c r="N147" s="94"/>
      <c r="O147" s="94"/>
      <c r="Q147" s="84" t="s">
        <v>178</v>
      </c>
      <c r="R147" s="41">
        <f>'03'!$H$16/100</f>
        <v>0.0996941130401569</v>
      </c>
      <c r="T147" s="107"/>
      <c r="U147" s="65"/>
    </row>
    <row r="148" spans="1:21" ht="11.25" customHeight="1">
      <c r="A148" s="94"/>
      <c r="B148" s="94"/>
      <c r="C148" s="94"/>
      <c r="D148" s="94"/>
      <c r="E148" s="94"/>
      <c r="F148" s="94"/>
      <c r="G148" s="94"/>
      <c r="H148" s="94"/>
      <c r="I148" s="94"/>
      <c r="J148" s="94"/>
      <c r="K148" s="94"/>
      <c r="L148" s="94"/>
      <c r="M148" s="94"/>
      <c r="N148" s="94"/>
      <c r="O148" s="94"/>
      <c r="Q148" s="84" t="s">
        <v>578</v>
      </c>
      <c r="R148" s="41">
        <f>'03'!$H$20/100</f>
        <v>0.00449040773158981</v>
      </c>
      <c r="T148" s="107"/>
      <c r="U148" s="65"/>
    </row>
    <row r="149" spans="1:21" ht="11.25" customHeight="1">
      <c r="A149" s="94"/>
      <c r="B149" s="94"/>
      <c r="C149" s="94"/>
      <c r="D149" s="94"/>
      <c r="E149" s="94"/>
      <c r="F149" s="94"/>
      <c r="G149" s="94"/>
      <c r="H149" s="94"/>
      <c r="I149" s="94"/>
      <c r="J149" s="94"/>
      <c r="K149" s="94"/>
      <c r="L149" s="94"/>
      <c r="M149" s="94"/>
      <c r="N149" s="94"/>
      <c r="O149" s="94"/>
      <c r="Q149" s="84" t="s">
        <v>191</v>
      </c>
      <c r="R149" s="41">
        <f>'03'!$H$19/100</f>
        <v>0.0012421642545570096</v>
      </c>
      <c r="T149" s="107"/>
      <c r="U149" s="65"/>
    </row>
    <row r="150" spans="1:21" ht="11.25" customHeight="1">
      <c r="A150" s="94"/>
      <c r="B150" s="94"/>
      <c r="C150" s="94"/>
      <c r="D150" s="94"/>
      <c r="E150" s="94"/>
      <c r="F150" s="94"/>
      <c r="G150" s="94"/>
      <c r="H150" s="94"/>
      <c r="I150" s="94"/>
      <c r="J150" s="94"/>
      <c r="K150" s="94"/>
      <c r="L150" s="94"/>
      <c r="M150" s="94"/>
      <c r="N150" s="94"/>
      <c r="O150" s="94"/>
      <c r="Q150" s="85" t="s">
        <v>151</v>
      </c>
      <c r="R150" s="42">
        <f>'03'!$H$22/100</f>
        <v>0</v>
      </c>
      <c r="T150" s="107"/>
      <c r="U150" s="65"/>
    </row>
    <row r="151" spans="1:21" ht="11.25" customHeight="1">
      <c r="A151" s="94"/>
      <c r="B151" s="94"/>
      <c r="C151" s="94"/>
      <c r="D151" s="94"/>
      <c r="E151" s="94"/>
      <c r="F151" s="94"/>
      <c r="G151" s="94"/>
      <c r="H151" s="94"/>
      <c r="I151" s="94"/>
      <c r="J151" s="94"/>
      <c r="K151" s="94"/>
      <c r="L151" s="94"/>
      <c r="M151" s="94"/>
      <c r="N151" s="94"/>
      <c r="O151" s="94"/>
      <c r="R151" s="86"/>
      <c r="T151" s="107"/>
      <c r="U151" s="65"/>
    </row>
    <row r="152" spans="1:21" ht="11.25" customHeight="1">
      <c r="A152" s="94"/>
      <c r="B152" s="94"/>
      <c r="C152" s="94"/>
      <c r="D152" s="94"/>
      <c r="E152" s="94"/>
      <c r="F152" s="94"/>
      <c r="G152" s="94"/>
      <c r="H152" s="94"/>
      <c r="I152" s="94"/>
      <c r="J152" s="94"/>
      <c r="K152" s="94"/>
      <c r="L152" s="94"/>
      <c r="M152" s="94"/>
      <c r="N152" s="94"/>
      <c r="O152" s="94"/>
      <c r="Q152" s="53" t="s">
        <v>147</v>
      </c>
      <c r="R152" s="80"/>
      <c r="T152" s="107"/>
      <c r="U152" s="65"/>
    </row>
    <row r="153" spans="1:21" ht="11.25" customHeight="1">
      <c r="A153" s="94"/>
      <c r="B153" s="94"/>
      <c r="C153" s="94"/>
      <c r="D153" s="94"/>
      <c r="E153" s="94"/>
      <c r="F153" s="94"/>
      <c r="G153" s="94"/>
      <c r="H153" s="94"/>
      <c r="I153" s="94"/>
      <c r="J153" s="94"/>
      <c r="K153" s="94"/>
      <c r="L153" s="94"/>
      <c r="M153" s="94"/>
      <c r="N153" s="94"/>
      <c r="O153" s="94"/>
      <c r="Q153" s="81"/>
      <c r="R153" s="83" t="s">
        <v>36</v>
      </c>
      <c r="S153" s="86">
        <f>SUM(R154:R159)</f>
        <v>1</v>
      </c>
      <c r="T153" s="107"/>
      <c r="U153" s="65"/>
    </row>
    <row r="154" spans="1:21" ht="11.25" customHeight="1">
      <c r="A154" s="94"/>
      <c r="B154" s="94"/>
      <c r="C154" s="94"/>
      <c r="D154" s="94"/>
      <c r="E154" s="94"/>
      <c r="F154" s="94"/>
      <c r="G154" s="94"/>
      <c r="H154" s="94"/>
      <c r="I154" s="94"/>
      <c r="J154" s="94"/>
      <c r="K154" s="94"/>
      <c r="L154" s="94"/>
      <c r="M154" s="94"/>
      <c r="N154" s="94"/>
      <c r="O154" s="94"/>
      <c r="Q154" s="84" t="s">
        <v>150</v>
      </c>
      <c r="R154" s="41">
        <f>'03'!$P$18/100</f>
        <v>0.5043151066059562</v>
      </c>
      <c r="T154" s="107"/>
      <c r="U154" s="65"/>
    </row>
    <row r="155" spans="1:21" ht="11.25" customHeight="1">
      <c r="A155" s="94"/>
      <c r="B155" s="94"/>
      <c r="C155" s="94"/>
      <c r="D155" s="94"/>
      <c r="E155" s="94"/>
      <c r="F155" s="94"/>
      <c r="G155" s="94"/>
      <c r="H155" s="94"/>
      <c r="I155" s="94"/>
      <c r="J155" s="94"/>
      <c r="K155" s="94"/>
      <c r="L155" s="94"/>
      <c r="M155" s="94"/>
      <c r="N155" s="94"/>
      <c r="O155" s="94"/>
      <c r="Q155" s="977" t="s">
        <v>709</v>
      </c>
      <c r="R155" s="41">
        <f>'03'!$P$12/100</f>
        <v>0.2862605768516081</v>
      </c>
      <c r="T155" s="107"/>
      <c r="U155" s="65"/>
    </row>
    <row r="156" spans="1:21" ht="11.25" customHeight="1">
      <c r="A156" s="94"/>
      <c r="B156" s="94"/>
      <c r="C156" s="94"/>
      <c r="D156" s="94"/>
      <c r="E156" s="94"/>
      <c r="F156" s="94"/>
      <c r="G156" s="94"/>
      <c r="H156" s="94"/>
      <c r="I156" s="94"/>
      <c r="J156" s="94"/>
      <c r="K156" s="94"/>
      <c r="L156" s="94"/>
      <c r="M156" s="94"/>
      <c r="N156" s="94"/>
      <c r="O156" s="94"/>
      <c r="Q156" s="84" t="s">
        <v>178</v>
      </c>
      <c r="R156" s="41">
        <f>'03'!$P$21/100</f>
        <v>0.10418523915500177</v>
      </c>
      <c r="T156" s="107"/>
      <c r="U156" s="65"/>
    </row>
    <row r="157" spans="1:21" ht="11.25" customHeight="1">
      <c r="A157" s="94"/>
      <c r="B157" s="94"/>
      <c r="C157" s="94"/>
      <c r="D157" s="94"/>
      <c r="E157" s="94"/>
      <c r="F157" s="94"/>
      <c r="G157" s="94"/>
      <c r="H157" s="94"/>
      <c r="I157" s="94"/>
      <c r="J157" s="94"/>
      <c r="K157" s="94"/>
      <c r="L157" s="94"/>
      <c r="M157" s="94"/>
      <c r="N157" s="94"/>
      <c r="O157" s="94"/>
      <c r="Q157" s="84" t="s">
        <v>189</v>
      </c>
      <c r="R157" s="41">
        <f>'03'!$P$16/100</f>
        <v>0.10084504726120955</v>
      </c>
      <c r="T157" s="107"/>
      <c r="U157" s="65"/>
    </row>
    <row r="158" spans="1:21" ht="11.25" customHeight="1">
      <c r="A158" s="94"/>
      <c r="B158" s="94"/>
      <c r="C158" s="94"/>
      <c r="D158" s="94"/>
      <c r="E158" s="94"/>
      <c r="F158" s="94"/>
      <c r="G158" s="94"/>
      <c r="H158" s="94"/>
      <c r="I158" s="94"/>
      <c r="J158" s="94"/>
      <c r="K158" s="94"/>
      <c r="L158" s="94"/>
      <c r="M158" s="94"/>
      <c r="N158" s="94"/>
      <c r="O158" s="94"/>
      <c r="Q158" s="84" t="s">
        <v>578</v>
      </c>
      <c r="R158" s="41">
        <f>'03'!$P$20/100</f>
        <v>0.0036098286248237867</v>
      </c>
      <c r="T158" s="107"/>
      <c r="U158" s="65"/>
    </row>
    <row r="159" spans="1:21" ht="11.25" customHeight="1">
      <c r="A159" s="144"/>
      <c r="B159" s="144"/>
      <c r="C159" s="144"/>
      <c r="D159" s="144"/>
      <c r="E159" s="144"/>
      <c r="F159" s="144"/>
      <c r="G159" s="144"/>
      <c r="H159" s="144"/>
      <c r="I159" s="144"/>
      <c r="J159" s="144"/>
      <c r="K159" s="144"/>
      <c r="L159" s="144"/>
      <c r="M159" s="144"/>
      <c r="N159" s="144"/>
      <c r="O159" s="144"/>
      <c r="Q159" s="84" t="s">
        <v>191</v>
      </c>
      <c r="R159" s="41">
        <f>'03'!$P$19/100</f>
        <v>0.0007842015014004949</v>
      </c>
      <c r="S159" s="107"/>
      <c r="T159" s="107"/>
      <c r="U159" s="65"/>
    </row>
    <row r="160" spans="1:21" ht="11.25" customHeight="1">
      <c r="A160" s="144"/>
      <c r="B160" s="144"/>
      <c r="C160" s="144"/>
      <c r="D160" s="144"/>
      <c r="E160" s="144"/>
      <c r="F160" s="144"/>
      <c r="G160" s="144"/>
      <c r="H160" s="144"/>
      <c r="I160" s="144"/>
      <c r="J160" s="144"/>
      <c r="K160" s="144"/>
      <c r="L160" s="144"/>
      <c r="M160" s="144"/>
      <c r="N160" s="144"/>
      <c r="O160" s="144"/>
      <c r="Q160" s="85" t="s">
        <v>151</v>
      </c>
      <c r="R160" s="42">
        <f>'03'!$P$22/100</f>
        <v>0</v>
      </c>
      <c r="S160" s="107"/>
      <c r="T160" s="107"/>
      <c r="U160" s="65"/>
    </row>
    <row r="161" spans="1:21" ht="11.25" customHeight="1">
      <c r="A161" s="144"/>
      <c r="B161" s="144"/>
      <c r="C161" s="144"/>
      <c r="D161" s="144"/>
      <c r="E161" s="144"/>
      <c r="F161" s="144"/>
      <c r="G161" s="144"/>
      <c r="H161" s="144"/>
      <c r="I161" s="144"/>
      <c r="J161" s="144"/>
      <c r="K161" s="144"/>
      <c r="L161" s="144"/>
      <c r="M161" s="144"/>
      <c r="N161" s="144"/>
      <c r="O161" s="144"/>
      <c r="P161" s="107"/>
      <c r="Q161" s="107"/>
      <c r="R161" s="107"/>
      <c r="S161" s="107"/>
      <c r="T161" s="65"/>
      <c r="U161" s="65"/>
    </row>
    <row r="162" spans="1:21" ht="11.25" customHeight="1">
      <c r="A162" s="117"/>
      <c r="B162" s="117"/>
      <c r="C162" s="117"/>
      <c r="D162" s="117"/>
      <c r="E162" s="117"/>
      <c r="F162" s="117"/>
      <c r="G162" s="117"/>
      <c r="H162" s="117"/>
      <c r="I162" s="117"/>
      <c r="J162" s="117"/>
      <c r="K162" s="117"/>
      <c r="L162" s="117"/>
      <c r="M162" s="117"/>
      <c r="N162" s="144"/>
      <c r="O162" s="144"/>
      <c r="P162" s="144"/>
      <c r="Q162" s="117"/>
      <c r="R162" s="144"/>
      <c r="S162" s="65"/>
      <c r="T162" s="65"/>
      <c r="U162" s="65"/>
    </row>
    <row r="163" spans="1:21" ht="11.25" customHeight="1">
      <c r="A163" s="117"/>
      <c r="B163" s="117"/>
      <c r="C163" s="117"/>
      <c r="D163" s="117"/>
      <c r="E163" s="117"/>
      <c r="F163" s="117"/>
      <c r="G163" s="117"/>
      <c r="H163" s="117"/>
      <c r="I163" s="117"/>
      <c r="J163" s="536"/>
      <c r="K163" s="117"/>
      <c r="L163" s="117"/>
      <c r="M163" s="117"/>
      <c r="N163" s="144"/>
      <c r="O163" s="144"/>
      <c r="P163" s="144"/>
      <c r="Q163" s="117"/>
      <c r="R163" s="144"/>
      <c r="S163" s="65"/>
      <c r="T163" s="65"/>
      <c r="U163" s="65"/>
    </row>
    <row r="164" spans="1:21" ht="11.25" customHeight="1">
      <c r="A164" s="117"/>
      <c r="B164" s="117"/>
      <c r="C164" s="117"/>
      <c r="D164" s="117"/>
      <c r="E164" s="117"/>
      <c r="F164" s="117"/>
      <c r="G164" s="117"/>
      <c r="H164" s="117"/>
      <c r="I164" s="117"/>
      <c r="J164" s="117"/>
      <c r="K164" s="117"/>
      <c r="L164" s="117"/>
      <c r="M164" s="117"/>
      <c r="N164" s="117"/>
      <c r="O164" s="117"/>
      <c r="P164" s="117"/>
      <c r="Q164" s="117"/>
      <c r="R164" s="144"/>
      <c r="S164" s="65"/>
      <c r="T164" s="65"/>
      <c r="U164" s="65"/>
    </row>
    <row r="165" spans="1:21" ht="11.25" customHeight="1">
      <c r="A165" s="117"/>
      <c r="B165" s="117"/>
      <c r="C165" s="117"/>
      <c r="D165" s="117"/>
      <c r="E165" s="117"/>
      <c r="F165" s="117"/>
      <c r="G165" s="117"/>
      <c r="H165" s="117"/>
      <c r="I165" s="117"/>
      <c r="J165" s="117"/>
      <c r="K165" s="117"/>
      <c r="L165" s="117"/>
      <c r="M165" s="117"/>
      <c r="N165" s="117"/>
      <c r="O165" s="117"/>
      <c r="P165" s="117"/>
      <c r="Q165" s="117"/>
      <c r="R165" s="144"/>
      <c r="S165" s="65"/>
      <c r="T165" s="65"/>
      <c r="U165" s="65"/>
    </row>
    <row r="166" spans="1:21" ht="11.25" customHeight="1">
      <c r="A166" s="117"/>
      <c r="B166" s="117"/>
      <c r="C166" s="117"/>
      <c r="D166" s="117"/>
      <c r="E166" s="117"/>
      <c r="F166" s="117"/>
      <c r="G166" s="117"/>
      <c r="H166" s="117"/>
      <c r="I166" s="117"/>
      <c r="J166" s="117"/>
      <c r="K166" s="117"/>
      <c r="L166" s="117"/>
      <c r="M166" s="117"/>
      <c r="N166" s="117"/>
      <c r="O166" s="117"/>
      <c r="P166" s="117"/>
      <c r="Q166" s="117"/>
      <c r="R166" s="144"/>
      <c r="S166" s="65"/>
      <c r="T166" s="65"/>
      <c r="U166" s="65"/>
    </row>
    <row r="167" spans="1:21" ht="11.25" customHeight="1">
      <c r="A167" s="117"/>
      <c r="B167" s="117"/>
      <c r="C167" s="117"/>
      <c r="D167" s="117"/>
      <c r="E167" s="117"/>
      <c r="F167" s="117"/>
      <c r="G167" s="117"/>
      <c r="H167" s="117"/>
      <c r="I167" s="117"/>
      <c r="J167" s="117"/>
      <c r="K167" s="117"/>
      <c r="L167" s="117"/>
      <c r="M167" s="117"/>
      <c r="N167" s="117"/>
      <c r="O167" s="117"/>
      <c r="P167" s="117"/>
      <c r="Q167" s="117"/>
      <c r="R167" s="144"/>
      <c r="S167" s="65"/>
      <c r="T167" s="65"/>
      <c r="U167" s="65"/>
    </row>
    <row r="168" spans="1:21" ht="11.25" customHeight="1">
      <c r="A168" s="117"/>
      <c r="B168" s="117"/>
      <c r="C168" s="117"/>
      <c r="D168" s="117"/>
      <c r="E168" s="117"/>
      <c r="F168" s="117"/>
      <c r="G168" s="117"/>
      <c r="H168" s="117"/>
      <c r="I168" s="117"/>
      <c r="J168" s="117"/>
      <c r="K168" s="117"/>
      <c r="L168" s="117"/>
      <c r="M168" s="117"/>
      <c r="N168" s="117"/>
      <c r="O168" s="117"/>
      <c r="P168" s="117"/>
      <c r="Q168" s="117"/>
      <c r="R168" s="144"/>
      <c r="S168" s="65"/>
      <c r="T168" s="65"/>
      <c r="U168" s="65"/>
    </row>
    <row r="169" spans="1:21" ht="20.25" customHeight="1">
      <c r="A169" s="117"/>
      <c r="B169" s="117"/>
      <c r="C169" s="117"/>
      <c r="D169" s="117"/>
      <c r="E169" s="117"/>
      <c r="F169" s="542"/>
      <c r="G169" s="117"/>
      <c r="H169" s="117"/>
      <c r="I169" s="117"/>
      <c r="J169" s="117"/>
      <c r="L169" s="117"/>
      <c r="M169" s="117"/>
      <c r="N169" s="117"/>
      <c r="O169" s="117"/>
      <c r="P169" s="117"/>
      <c r="Q169" s="117"/>
      <c r="R169" s="144"/>
      <c r="S169" s="65"/>
      <c r="T169" s="65"/>
      <c r="U169" s="65"/>
    </row>
  </sheetData>
  <mergeCells count="48">
    <mergeCell ref="A108:A110"/>
    <mergeCell ref="C108:D110"/>
    <mergeCell ref="E109:E110"/>
    <mergeCell ref="I109:I110"/>
    <mergeCell ref="F109:G109"/>
    <mergeCell ref="A44:A46"/>
    <mergeCell ref="C44:D46"/>
    <mergeCell ref="E45:E46"/>
    <mergeCell ref="I45:I46"/>
    <mergeCell ref="A92:A94"/>
    <mergeCell ref="C92:D94"/>
    <mergeCell ref="E93:E94"/>
    <mergeCell ref="I93:I94"/>
    <mergeCell ref="A7:A9"/>
    <mergeCell ref="C7:D9"/>
    <mergeCell ref="E8:E9"/>
    <mergeCell ref="I8:I9"/>
    <mergeCell ref="C3:D3"/>
    <mergeCell ref="E7:G7"/>
    <mergeCell ref="I7:K7"/>
    <mergeCell ref="M7:O7"/>
    <mergeCell ref="C5:D5"/>
    <mergeCell ref="N8:O8"/>
    <mergeCell ref="J8:K8"/>
    <mergeCell ref="F8:G8"/>
    <mergeCell ref="E44:G44"/>
    <mergeCell ref="I44:K44"/>
    <mergeCell ref="M44:O44"/>
    <mergeCell ref="M8:M9"/>
    <mergeCell ref="N45:O45"/>
    <mergeCell ref="J45:K45"/>
    <mergeCell ref="F45:G45"/>
    <mergeCell ref="E92:G92"/>
    <mergeCell ref="M92:O92"/>
    <mergeCell ref="M45:M46"/>
    <mergeCell ref="C90:D90"/>
    <mergeCell ref="F93:G93"/>
    <mergeCell ref="J93:K93"/>
    <mergeCell ref="I92:K92"/>
    <mergeCell ref="N109:O109"/>
    <mergeCell ref="C106:D106"/>
    <mergeCell ref="N93:O93"/>
    <mergeCell ref="M108:O108"/>
    <mergeCell ref="I108:K108"/>
    <mergeCell ref="E108:G108"/>
    <mergeCell ref="M93:M94"/>
    <mergeCell ref="M109:M110"/>
    <mergeCell ref="J109:K109"/>
  </mergeCells>
  <printOptions/>
  <pageMargins left="0.5905511811023623" right="0.5905511811023623" top="0.3937007874015748" bottom="0.5905511811023623" header="0.31496062992125984" footer="0.31496062992125984"/>
  <pageSetup fitToHeight="4" fitToWidth="1" horizontalDpi="1200" verticalDpi="1200" orientation="landscape" paperSize="9" scale="99" r:id="rId2"/>
  <headerFooter alignWithMargins="0">
    <oddFooter xml:space="preserve">&amp;C&amp;8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Boletim Estatístico da Previdência Social</dc:title>
  <dc:subject>Dezembro/2006</dc:subject>
  <dc:creator>CGEA (Anastassia/Emanuel)'</dc:creator>
  <cp:keywords/>
  <dc:description/>
  <cp:lastModifiedBy>Administrador</cp:lastModifiedBy>
  <cp:lastPrinted>2009-12-16T12:40:29Z</cp:lastPrinted>
  <dcterms:created xsi:type="dcterms:W3CDTF">1998-01-26T14:58:03Z</dcterms:created>
  <dcterms:modified xsi:type="dcterms:W3CDTF">2009-12-16T13:47:02Z</dcterms:modified>
  <cp:category/>
  <cp:version/>
  <cp:contentType/>
  <cp:contentStatus/>
</cp:coreProperties>
</file>